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DiskStation\Z - AKCE\24-002__OA--WC-UC-KUCH\03__KUCH\2-VYKRESY\4_DPS-JEDN\E_DOKLADY\E.1_ROZPOCET\____ROZPOCTY--FINAL--01-2025--rozdelene\VYKAZY\"/>
    </mc:Choice>
  </mc:AlternateContent>
  <xr:revisionPtr revIDLastSave="0" documentId="13_ncr:1_{30249FDC-E8BF-49F0-9D3F-13B6DA1628D6}" xr6:coauthVersionLast="47" xr6:coauthVersionMax="47" xr10:uidLastSave="{00000000-0000-0000-0000-000000000000}"/>
  <bookViews>
    <workbookView xWindow="-28920" yWindow="5355" windowWidth="29040" windowHeight="15720" activeTab="3" xr2:uid="{00000000-000D-0000-FFFF-FFFF00000000}"/>
  </bookViews>
  <sheets>
    <sheet name="Rekapitulace stavby" sheetId="1" r:id="rId1"/>
    <sheet name="D.1.4.a - Technologie vyt..." sheetId="2" r:id="rId2"/>
    <sheet name="Stanice 80kW _výpis komponent" sheetId="4" r:id="rId3"/>
    <sheet name="D.1.4.a_ - Měření a regulace" sheetId="3" r:id="rId4"/>
  </sheets>
  <definedNames>
    <definedName name="_xlnm._FilterDatabase" localSheetId="1" hidden="1">'D.1.4.a - Technologie vyt...'!$C$127:$K$224</definedName>
    <definedName name="_xlnm._FilterDatabase" localSheetId="3" hidden="1">'D.1.4.a_ - Měření a regulace'!$C$122:$K$152</definedName>
    <definedName name="_xlnm.Print_Titles" localSheetId="1">'D.1.4.a - Technologie vyt...'!$127:$127</definedName>
    <definedName name="_xlnm.Print_Titles" localSheetId="3">'D.1.4.a_ - Měření a regulace'!$122:$122</definedName>
    <definedName name="_xlnm.Print_Titles" localSheetId="0">'Rekapitulace stavby'!$92:$92</definedName>
    <definedName name="_xlnm.Print_Area" localSheetId="1">'D.1.4.a - Technologie vyt...'!$C$4:$J$76,'D.1.4.a - Technologie vyt...'!$C$82:$J$107,'D.1.4.a - Technologie vyt...'!$C$113:$J$224</definedName>
    <definedName name="_xlnm.Print_Area" localSheetId="3">'D.1.4.a_ - Měření a regulace'!$C$4:$J$76,'D.1.4.a_ - Měření a regulace'!$C$82:$J$102,'D.1.4.a_ - Měření a regulace'!$C$108:$J$152</definedName>
    <definedName name="_xlnm.Print_Area" localSheetId="0">'Rekapitulace stavby'!$D$4:$AO$76,'Rekapitulace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3" i="2" l="1"/>
  <c r="J39" i="3"/>
  <c r="J38" i="3"/>
  <c r="AY97" i="1" s="1"/>
  <c r="J37" i="3"/>
  <c r="AX97" i="1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T124" i="3" s="1"/>
  <c r="R125" i="3"/>
  <c r="R124" i="3" s="1"/>
  <c r="P125" i="3"/>
  <c r="P124" i="3"/>
  <c r="F117" i="3"/>
  <c r="E115" i="3"/>
  <c r="F91" i="3"/>
  <c r="E89" i="3"/>
  <c r="J26" i="3"/>
  <c r="E26" i="3"/>
  <c r="J94" i="3"/>
  <c r="J25" i="3"/>
  <c r="J23" i="3"/>
  <c r="E23" i="3"/>
  <c r="J93" i="3" s="1"/>
  <c r="J22" i="3"/>
  <c r="J20" i="3"/>
  <c r="E20" i="3"/>
  <c r="F120" i="3" s="1"/>
  <c r="J19" i="3"/>
  <c r="J17" i="3"/>
  <c r="E17" i="3"/>
  <c r="F119" i="3"/>
  <c r="J16" i="3"/>
  <c r="J14" i="3"/>
  <c r="J91" i="3" s="1"/>
  <c r="E7" i="3"/>
  <c r="E111" i="3"/>
  <c r="J39" i="2"/>
  <c r="J38" i="2"/>
  <c r="AY96" i="1" s="1"/>
  <c r="J37" i="2"/>
  <c r="AX96" i="1" s="1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F122" i="2"/>
  <c r="E120" i="2"/>
  <c r="F91" i="2"/>
  <c r="E89" i="2"/>
  <c r="J26" i="2"/>
  <c r="E26" i="2"/>
  <c r="J125" i="2"/>
  <c r="J25" i="2"/>
  <c r="J23" i="2"/>
  <c r="E23" i="2"/>
  <c r="J93" i="2" s="1"/>
  <c r="J22" i="2"/>
  <c r="J20" i="2"/>
  <c r="E20" i="2"/>
  <c r="F94" i="2"/>
  <c r="J19" i="2"/>
  <c r="J17" i="2"/>
  <c r="E17" i="2"/>
  <c r="F124" i="2"/>
  <c r="J16" i="2"/>
  <c r="J14" i="2"/>
  <c r="J91" i="2"/>
  <c r="E7" i="2"/>
  <c r="E116" i="2"/>
  <c r="L90" i="1"/>
  <c r="AM90" i="1"/>
  <c r="AM89" i="1"/>
  <c r="L89" i="1"/>
  <c r="AM87" i="1"/>
  <c r="L87" i="1"/>
  <c r="L85" i="1"/>
  <c r="L84" i="1"/>
  <c r="BK201" i="2"/>
  <c r="BK143" i="2"/>
  <c r="J177" i="2"/>
  <c r="J220" i="2"/>
  <c r="J212" i="2"/>
  <c r="J136" i="2"/>
  <c r="BK166" i="2"/>
  <c r="BK136" i="2"/>
  <c r="BK142" i="2"/>
  <c r="J196" i="2"/>
  <c r="BK224" i="2"/>
  <c r="BK159" i="2"/>
  <c r="J197" i="2"/>
  <c r="J194" i="2"/>
  <c r="J154" i="2"/>
  <c r="J135" i="3"/>
  <c r="J133" i="3"/>
  <c r="J144" i="3"/>
  <c r="J128" i="3"/>
  <c r="J168" i="2"/>
  <c r="BK197" i="2"/>
  <c r="BK150" i="2"/>
  <c r="J206" i="2"/>
  <c r="BK211" i="2"/>
  <c r="J142" i="2"/>
  <c r="J164" i="2"/>
  <c r="BK131" i="2"/>
  <c r="BK217" i="2"/>
  <c r="BK177" i="2"/>
  <c r="J191" i="2"/>
  <c r="BK220" i="2"/>
  <c r="BK161" i="2"/>
  <c r="J161" i="2"/>
  <c r="BK143" i="3"/>
  <c r="BK150" i="3"/>
  <c r="J146" i="3"/>
  <c r="BK142" i="3"/>
  <c r="BK202" i="2"/>
  <c r="J150" i="2"/>
  <c r="J176" i="2"/>
  <c r="J221" i="2"/>
  <c r="BK192" i="2"/>
  <c r="BK157" i="2"/>
  <c r="J148" i="2"/>
  <c r="J158" i="2"/>
  <c r="J148" i="3"/>
  <c r="J136" i="3"/>
  <c r="BK167" i="2"/>
  <c r="J213" i="2"/>
  <c r="J172" i="2"/>
  <c r="J216" i="2"/>
  <c r="BK194" i="2"/>
  <c r="J156" i="2"/>
  <c r="BK155" i="2"/>
  <c r="BK184" i="2"/>
  <c r="BK140" i="2"/>
  <c r="J134" i="2"/>
  <c r="BK206" i="2"/>
  <c r="BK214" i="2"/>
  <c r="BK160" i="2"/>
  <c r="J162" i="2"/>
  <c r="BK128" i="3"/>
  <c r="BK144" i="3"/>
  <c r="J127" i="3"/>
  <c r="BK139" i="3"/>
  <c r="J131" i="3"/>
  <c r="J159" i="2"/>
  <c r="J209" i="2"/>
  <c r="J147" i="2"/>
  <c r="J203" i="2"/>
  <c r="BK183" i="2"/>
  <c r="BK170" i="2"/>
  <c r="BK137" i="2"/>
  <c r="BK141" i="2"/>
  <c r="BK191" i="2"/>
  <c r="J223" i="2"/>
  <c r="J193" i="2"/>
  <c r="J224" i="2"/>
  <c r="BK162" i="2"/>
  <c r="J202" i="2"/>
  <c r="BK151" i="2"/>
  <c r="J134" i="3"/>
  <c r="J142" i="3"/>
  <c r="J147" i="3"/>
  <c r="BK135" i="3"/>
  <c r="BK154" i="2"/>
  <c r="J188" i="2"/>
  <c r="BK218" i="2"/>
  <c r="BK182" i="2"/>
  <c r="J138" i="2"/>
  <c r="J167" i="2"/>
  <c r="J141" i="2"/>
  <c r="BK169" i="2"/>
  <c r="J199" i="2"/>
  <c r="J218" i="2"/>
  <c r="BK179" i="2"/>
  <c r="J157" i="2"/>
  <c r="J198" i="2"/>
  <c r="BK196" i="2"/>
  <c r="BK135" i="2"/>
  <c r="J143" i="3"/>
  <c r="BK149" i="3"/>
  <c r="J125" i="3"/>
  <c r="BK186" i="2"/>
  <c r="BK134" i="2"/>
  <c r="J186" i="2"/>
  <c r="BK223" i="2"/>
  <c r="BK188" i="2"/>
  <c r="BK147" i="2"/>
  <c r="J182" i="2"/>
  <c r="BK148" i="2"/>
  <c r="J201" i="2"/>
  <c r="BK133" i="2"/>
  <c r="J131" i="2"/>
  <c r="BK200" i="2"/>
  <c r="J219" i="2"/>
  <c r="BK145" i="2"/>
  <c r="BK175" i="2"/>
  <c r="J145" i="2"/>
  <c r="BK136" i="3"/>
  <c r="BK147" i="3"/>
  <c r="BK125" i="3"/>
  <c r="BK141" i="3"/>
  <c r="J170" i="2"/>
  <c r="J135" i="2"/>
  <c r="J189" i="2"/>
  <c r="J222" i="2"/>
  <c r="J179" i="2"/>
  <c r="BK171" i="2"/>
  <c r="BK180" i="2"/>
  <c r="BK144" i="2"/>
  <c r="J183" i="2"/>
  <c r="BK203" i="2"/>
  <c r="J169" i="2"/>
  <c r="J217" i="2"/>
  <c r="BK176" i="2"/>
  <c r="BK221" i="2"/>
  <c r="J174" i="2"/>
  <c r="BK207" i="2"/>
  <c r="J155" i="2"/>
  <c r="J150" i="3"/>
  <c r="J149" i="3"/>
  <c r="BK148" i="3"/>
  <c r="BK138" i="3"/>
  <c r="BK187" i="2"/>
  <c r="BK216" i="2"/>
  <c r="J187" i="2"/>
  <c r="J140" i="2"/>
  <c r="BK189" i="2"/>
  <c r="BK168" i="2"/>
  <c r="BK185" i="2"/>
  <c r="BK156" i="2"/>
  <c r="J132" i="2"/>
  <c r="BK152" i="2"/>
  <c r="J180" i="2"/>
  <c r="J211" i="2"/>
  <c r="J175" i="2"/>
  <c r="BK212" i="2"/>
  <c r="BK204" i="2"/>
  <c r="BK172" i="2"/>
  <c r="BK151" i="3"/>
  <c r="BK132" i="3"/>
  <c r="J139" i="3"/>
  <c r="J145" i="3"/>
  <c r="BK131" i="3"/>
  <c r="BK146" i="3"/>
  <c r="BK137" i="3"/>
  <c r="BK127" i="3"/>
  <c r="J181" i="2"/>
  <c r="J146" i="2"/>
  <c r="J173" i="2"/>
  <c r="BK219" i="2"/>
  <c r="J139" i="2"/>
  <c r="J171" i="2"/>
  <c r="BK181" i="2"/>
  <c r="J149" i="2"/>
  <c r="J163" i="2"/>
  <c r="BK222" i="2"/>
  <c r="J137" i="2"/>
  <c r="BK208" i="2"/>
  <c r="BK158" i="2"/>
  <c r="BK199" i="2"/>
  <c r="J214" i="2"/>
  <c r="BK163" i="2"/>
  <c r="BK139" i="2"/>
  <c r="J140" i="3"/>
  <c r="BK145" i="3"/>
  <c r="J151" i="3"/>
  <c r="J132" i="3"/>
  <c r="J166" i="2"/>
  <c r="BK193" i="2"/>
  <c r="J151" i="2"/>
  <c r="BK213" i="2"/>
  <c r="BK146" i="2"/>
  <c r="J144" i="2"/>
  <c r="J184" i="2"/>
  <c r="J153" i="2"/>
  <c r="BK153" i="2"/>
  <c r="BK132" i="2"/>
  <c r="BK173" i="2"/>
  <c r="BK209" i="2"/>
  <c r="J160" i="2"/>
  <c r="J200" i="2"/>
  <c r="J208" i="2"/>
  <c r="J185" i="2"/>
  <c r="BK130" i="3"/>
  <c r="BK152" i="3"/>
  <c r="J138" i="3"/>
  <c r="BK134" i="3"/>
  <c r="J141" i="3"/>
  <c r="BK198" i="2"/>
  <c r="J207" i="2"/>
  <c r="J152" i="2"/>
  <c r="J204" i="2"/>
  <c r="BK190" i="2"/>
  <c r="BK149" i="2"/>
  <c r="BK174" i="2"/>
  <c r="BK138" i="2"/>
  <c r="AS95" i="1"/>
  <c r="J190" i="2"/>
  <c r="J143" i="2"/>
  <c r="BK164" i="2"/>
  <c r="J192" i="2"/>
  <c r="J137" i="3"/>
  <c r="BK140" i="3"/>
  <c r="J130" i="3"/>
  <c r="J152" i="3"/>
  <c r="BK133" i="3"/>
  <c r="F38" i="2" l="1"/>
  <c r="BC96" i="1" s="1"/>
  <c r="BK178" i="2"/>
  <c r="J178" i="2" s="1"/>
  <c r="J102" i="2" s="1"/>
  <c r="BK205" i="2"/>
  <c r="J205" i="2" s="1"/>
  <c r="J104" i="2" s="1"/>
  <c r="P165" i="2"/>
  <c r="T215" i="2"/>
  <c r="R178" i="2"/>
  <c r="R205" i="2"/>
  <c r="BK130" i="2"/>
  <c r="J130" i="2" s="1"/>
  <c r="J100" i="2" s="1"/>
  <c r="BK195" i="2"/>
  <c r="J195" i="2" s="1"/>
  <c r="J103" i="2" s="1"/>
  <c r="T210" i="2"/>
  <c r="P178" i="2"/>
  <c r="P210" i="2"/>
  <c r="R165" i="2"/>
  <c r="BK215" i="2"/>
  <c r="J215" i="2" s="1"/>
  <c r="J106" i="2" s="1"/>
  <c r="T165" i="2"/>
  <c r="R215" i="2"/>
  <c r="R126" i="3"/>
  <c r="R123" i="3" s="1"/>
  <c r="T178" i="2"/>
  <c r="R210" i="2"/>
  <c r="BK126" i="3"/>
  <c r="J126" i="3"/>
  <c r="J100" i="3"/>
  <c r="T126" i="3"/>
  <c r="T123" i="3" s="1"/>
  <c r="P130" i="2"/>
  <c r="T195" i="2"/>
  <c r="BK210" i="2"/>
  <c r="J210" i="2" s="1"/>
  <c r="J105" i="2" s="1"/>
  <c r="BK129" i="3"/>
  <c r="J129" i="3" s="1"/>
  <c r="J101" i="3" s="1"/>
  <c r="BK165" i="2"/>
  <c r="J165" i="2" s="1"/>
  <c r="J101" i="2" s="1"/>
  <c r="P215" i="2"/>
  <c r="P129" i="3"/>
  <c r="P123" i="3" s="1"/>
  <c r="AU97" i="1" s="1"/>
  <c r="R130" i="2"/>
  <c r="R129" i="2" s="1"/>
  <c r="R128" i="2" s="1"/>
  <c r="R195" i="2"/>
  <c r="T205" i="2"/>
  <c r="P126" i="3"/>
  <c r="R129" i="3"/>
  <c r="T130" i="2"/>
  <c r="T129" i="2" s="1"/>
  <c r="T128" i="2" s="1"/>
  <c r="P195" i="2"/>
  <c r="P205" i="2"/>
  <c r="T129" i="3"/>
  <c r="BK124" i="3"/>
  <c r="J124" i="3" s="1"/>
  <c r="J99" i="3" s="1"/>
  <c r="F94" i="3"/>
  <c r="J120" i="3"/>
  <c r="BE132" i="3"/>
  <c r="BE135" i="3"/>
  <c r="E85" i="3"/>
  <c r="BE146" i="3"/>
  <c r="J117" i="3"/>
  <c r="BE125" i="3"/>
  <c r="BE151" i="3"/>
  <c r="F93" i="3"/>
  <c r="J119" i="3"/>
  <c r="BE130" i="3"/>
  <c r="BE139" i="3"/>
  <c r="BE150" i="3"/>
  <c r="BE134" i="3"/>
  <c r="BE133" i="3"/>
  <c r="BE136" i="3"/>
  <c r="BE145" i="3"/>
  <c r="BE147" i="3"/>
  <c r="BE128" i="3"/>
  <c r="BE137" i="3"/>
  <c r="BE141" i="3"/>
  <c r="BE142" i="3"/>
  <c r="BE143" i="3"/>
  <c r="BE149" i="3"/>
  <c r="BE127" i="3"/>
  <c r="BE140" i="3"/>
  <c r="BE144" i="3"/>
  <c r="BE131" i="3"/>
  <c r="BE138" i="3"/>
  <c r="BE148" i="3"/>
  <c r="BE152" i="3"/>
  <c r="E85" i="2"/>
  <c r="J124" i="2"/>
  <c r="BE136" i="2"/>
  <c r="BE140" i="2"/>
  <c r="BE148" i="2"/>
  <c r="BE152" i="2"/>
  <c r="BE159" i="2"/>
  <c r="BE164" i="2"/>
  <c r="BE167" i="2"/>
  <c r="BE173" i="2"/>
  <c r="BE190" i="2"/>
  <c r="BE198" i="2"/>
  <c r="BE224" i="2"/>
  <c r="J94" i="2"/>
  <c r="F125" i="2"/>
  <c r="BE149" i="2"/>
  <c r="BE175" i="2"/>
  <c r="BE182" i="2"/>
  <c r="BE189" i="2"/>
  <c r="BE192" i="2"/>
  <c r="BE202" i="2"/>
  <c r="BE203" i="2"/>
  <c r="BE218" i="2"/>
  <c r="BE222" i="2"/>
  <c r="BE132" i="2"/>
  <c r="BE146" i="2"/>
  <c r="BE168" i="2"/>
  <c r="BE186" i="2"/>
  <c r="BE196" i="2"/>
  <c r="BE197" i="2"/>
  <c r="BE216" i="2"/>
  <c r="BE220" i="2"/>
  <c r="BE221" i="2"/>
  <c r="BE135" i="2"/>
  <c r="BE139" i="2"/>
  <c r="BE151" i="2"/>
  <c r="BE153" i="2"/>
  <c r="BE170" i="2"/>
  <c r="BE181" i="2"/>
  <c r="BE187" i="2"/>
  <c r="BE211" i="2"/>
  <c r="BE213" i="2"/>
  <c r="BE214" i="2"/>
  <c r="BE219" i="2"/>
  <c r="BE223" i="2"/>
  <c r="F93" i="2"/>
  <c r="BE144" i="2"/>
  <c r="BE154" i="2"/>
  <c r="BE158" i="2"/>
  <c r="BE179" i="2"/>
  <c r="BE185" i="2"/>
  <c r="BE193" i="2"/>
  <c r="BE206" i="2"/>
  <c r="BE207" i="2"/>
  <c r="BE208" i="2"/>
  <c r="BE143" i="2"/>
  <c r="BE162" i="2"/>
  <c r="BE166" i="2"/>
  <c r="BE188" i="2"/>
  <c r="J122" i="2"/>
  <c r="BE134" i="2"/>
  <c r="BE137" i="2"/>
  <c r="BE145" i="2"/>
  <c r="BE160" i="2"/>
  <c r="BE161" i="2"/>
  <c r="BE163" i="2"/>
  <c r="BE169" i="2"/>
  <c r="BE177" i="2"/>
  <c r="BE184" i="2"/>
  <c r="BE191" i="2"/>
  <c r="BE199" i="2"/>
  <c r="BE201" i="2"/>
  <c r="BE209" i="2"/>
  <c r="BE217" i="2"/>
  <c r="BE147" i="2"/>
  <c r="BE150" i="2"/>
  <c r="BE155" i="2"/>
  <c r="BE156" i="2"/>
  <c r="BE172" i="2"/>
  <c r="BE183" i="2"/>
  <c r="BE200" i="2"/>
  <c r="BE131" i="2"/>
  <c r="BE133" i="2"/>
  <c r="BE138" i="2"/>
  <c r="BE142" i="2"/>
  <c r="BE174" i="2"/>
  <c r="BE180" i="2"/>
  <c r="BE194" i="2"/>
  <c r="BE204" i="2"/>
  <c r="BE212" i="2"/>
  <c r="BE141" i="2"/>
  <c r="BE157" i="2"/>
  <c r="BE171" i="2"/>
  <c r="BE176" i="2"/>
  <c r="F38" i="3"/>
  <c r="BC97" i="1" s="1"/>
  <c r="AS94" i="1"/>
  <c r="F39" i="3"/>
  <c r="BD97" i="1" s="1"/>
  <c r="F37" i="3"/>
  <c r="BB97" i="1" s="1"/>
  <c r="F37" i="2"/>
  <c r="BB96" i="1" s="1"/>
  <c r="F39" i="2"/>
  <c r="BD96" i="1" s="1"/>
  <c r="F36" i="2"/>
  <c r="BA96" i="1" s="1"/>
  <c r="J36" i="3"/>
  <c r="AW97" i="1" s="1"/>
  <c r="F36" i="3"/>
  <c r="BA97" i="1" s="1"/>
  <c r="J36" i="2"/>
  <c r="AW96" i="1" s="1"/>
  <c r="BC95" i="1" l="1"/>
  <c r="BC94" i="1" s="1"/>
  <c r="AY94" i="1" s="1"/>
  <c r="P129" i="2"/>
  <c r="P128" i="2"/>
  <c r="AU96" i="1"/>
  <c r="BK129" i="2"/>
  <c r="BK128" i="2" s="1"/>
  <c r="J128" i="2" s="1"/>
  <c r="J32" i="2" s="1"/>
  <c r="AG96" i="1" s="1"/>
  <c r="BK123" i="3"/>
  <c r="J123" i="3" s="1"/>
  <c r="J32" i="3" s="1"/>
  <c r="AG97" i="1" s="1"/>
  <c r="AU95" i="1"/>
  <c r="AU94" i="1" s="1"/>
  <c r="F35" i="2"/>
  <c r="AZ96" i="1" s="1"/>
  <c r="BA95" i="1"/>
  <c r="BA94" i="1" s="1"/>
  <c r="W30" i="1" s="1"/>
  <c r="BD95" i="1"/>
  <c r="BD94" i="1" s="1"/>
  <c r="W33" i="1" s="1"/>
  <c r="J35" i="3"/>
  <c r="AV97" i="1" s="1"/>
  <c r="AT97" i="1" s="1"/>
  <c r="J35" i="2"/>
  <c r="AV96" i="1" s="1"/>
  <c r="AT96" i="1" s="1"/>
  <c r="BB95" i="1"/>
  <c r="BB94" i="1" s="1"/>
  <c r="AX94" i="1" s="1"/>
  <c r="F35" i="3"/>
  <c r="AZ97" i="1" s="1"/>
  <c r="AY95" i="1" l="1"/>
  <c r="W32" i="1"/>
  <c r="AN97" i="1"/>
  <c r="AN96" i="1"/>
  <c r="J129" i="2"/>
  <c r="J99" i="2" s="1"/>
  <c r="J98" i="2"/>
  <c r="J98" i="3"/>
  <c r="J41" i="3"/>
  <c r="J41" i="2"/>
  <c r="AG95" i="1"/>
  <c r="AG94" i="1" s="1"/>
  <c r="AK26" i="1" s="1"/>
  <c r="AZ95" i="1"/>
  <c r="AV95" i="1" s="1"/>
  <c r="AW94" i="1"/>
  <c r="AK30" i="1" s="1"/>
  <c r="W31" i="1"/>
  <c r="AX95" i="1"/>
  <c r="AW95" i="1"/>
  <c r="AT95" i="1" l="1"/>
  <c r="AZ94" i="1"/>
  <c r="W29" i="1" s="1"/>
  <c r="AN95" i="1" l="1"/>
  <c r="AV94" i="1"/>
  <c r="AK29" i="1" s="1"/>
  <c r="AK35" i="1" s="1"/>
  <c r="AT94" i="1" l="1"/>
  <c r="AN94" i="1" s="1"/>
</calcChain>
</file>

<file path=xl/sharedStrings.xml><?xml version="1.0" encoding="utf-8"?>
<sst xmlns="http://schemas.openxmlformats.org/spreadsheetml/2006/main" count="2178" uniqueCount="641">
  <si>
    <t>Export Komplet</t>
  </si>
  <si>
    <t/>
  </si>
  <si>
    <t>2.0</t>
  </si>
  <si>
    <t>False</t>
  </si>
  <si>
    <t>{ff5d9405-0e29-4a03-91df-216fd75ec0ca}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</si>
  <si>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</si>
  <si>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</si>
  <si>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</si>
  <si>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</si>
  <si>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</si>
  <si>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</si>
  <si>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</si>
  <si>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</si>
  <si>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</si>
  <si>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Obchodní akademie a vyšší odborná škola Brno, Kotlářská 263/9, Brno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</si>
  <si>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</si>
  <si>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</si>
  <si>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</si>
  <si>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</si>
  <si>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</si>
  <si>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</si>
  <si>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</si>
  <si>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</si>
  <si>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</si>
  <si>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</si>
  <si>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</si>
  <si>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</si>
  <si>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</si>
  <si>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</si>
  <si>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</si>
  <si>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</si>
  <si>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</si>
  <si>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</si>
  <si>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</si>
  <si>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</si>
  <si>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</si>
  <si>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</si>
  <si>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</si>
  <si>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</si>
  <si>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</si>
  <si>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</si>
  <si>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</si>
  <si>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</si>
  <si>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</si>
  <si>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</si>
  <si>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</si>
  <si>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</si>
  <si>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</si>
  <si>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</si>
  <si>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</si>
  <si>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</si>
  <si>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</si>
  <si>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</si>
  <si>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</si>
  <si>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</si>
  <si>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</si>
  <si>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</si>
  <si>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</si>
  <si>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</si>
  <si>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</si>
  <si>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</si>
  <si>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</si>
  <si>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</si>
  <si>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</si>
  <si>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</si>
  <si>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</si>
  <si>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</si>
  <si>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</si>
  <si>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</si>
  <si>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</si>
  <si>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</si>
  <si>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</si>
  <si>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</si>
  <si>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Rekonstrukce a rozšíření zázemí školní jídelny</t>
  </si>
  <si>
    <t>STA</t>
  </si>
  <si>
    <t>1</t>
  </si>
  <si>
    <t>{2782889d-f678-4eed-90d1-a455718269b5}</t>
  </si>
  <si>
    <t>2</t>
  </si>
  <si>
    <t>/</t>
  </si>
  <si>
    <t>D.1.4.a</t>
  </si>
  <si>
    <t>Technologie vytápění</t>
  </si>
  <si>
    <t>Soupis</t>
  </si>
  <si>
    <t>{744f04e6-a686-4fa8-bb7a-e68ac392e42a}</t>
  </si>
  <si>
    <t>D.1.4.a_</t>
  </si>
  <si>
    <t>Měření a regulace</t>
  </si>
  <si>
    <t>{a29b55a6-e305-47ba-8173-ad86f7f27e6d}</t>
  </si>
  <si>
    <t>KRYCÍ LIST SOUPISU PRACÍ</t>
  </si>
  <si>
    <t>Objekt:</t>
  </si>
  <si>
    <t>01 - Rekonstrukce a rozšíření zázemí školní jídelny</t>
  </si>
  <si>
    <t>Soupis:</t>
  </si>
  <si>
    <t>D.1.4.a - Technologie vytápění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</si>
  <si>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</si>
  <si>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</si>
  <si>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</si>
  <si>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</si>
  <si>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</si>
  <si>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</si>
  <si>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722 - Zdravotechnika - vnitřní vodovod</t>
  </si>
  <si>
    <t xml:space="preserve">    799-01 - Demontáže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</si>
  <si>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</si>
  <si>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</si>
  <si>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</si>
  <si>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767 - Konstrukce zámečnické</t>
  </si>
  <si>
    <t xml:space="preserve">    799 -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</si>
  <si>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</si>
  <si>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</si>
  <si>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</si>
  <si>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</si>
  <si>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</si>
  <si>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</si>
  <si>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</si>
  <si>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</si>
  <si>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</si>
  <si>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</si>
  <si>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</si>
  <si>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</si>
  <si>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</si>
  <si>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</si>
  <si>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</si>
  <si>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</si>
  <si>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722</t>
  </si>
  <si>
    <t>Zdravotechnika - vnitřní vodovod</t>
  </si>
  <si>
    <t>K</t>
  </si>
  <si>
    <t>722175004</t>
  </si>
  <si>
    <t>Potrubí vodovodní plastové PP-RCT svar polyfúze D 32x4,4 mm</t>
  </si>
  <si>
    <t>m</t>
  </si>
  <si>
    <t>16</t>
  </si>
  <si>
    <t>-306176686</t>
  </si>
  <si>
    <t>722175005</t>
  </si>
  <si>
    <t>Potrubí vodovodní plastové PP-RCT svar polyfúze D 40x5,5 mm</t>
  </si>
  <si>
    <t>951229890</t>
  </si>
  <si>
    <t>3</t>
  </si>
  <si>
    <t>722175006</t>
  </si>
  <si>
    <t>Potrubí vodovodní plastové PP-RCT svar polyfúze D 50x6,9 mm</t>
  </si>
  <si>
    <t>-1089069540</t>
  </si>
  <si>
    <t>4</t>
  </si>
  <si>
    <t>722182013</t>
  </si>
  <si>
    <t>Podpůrný žlab pro potrubí D 32</t>
  </si>
  <si>
    <t>-163558626</t>
  </si>
  <si>
    <t>5</t>
  </si>
  <si>
    <t>722182014</t>
  </si>
  <si>
    <t>Podpůrný žlab pro potrubí D 40</t>
  </si>
  <si>
    <t>-612454721</t>
  </si>
  <si>
    <t>6</t>
  </si>
  <si>
    <t>722182015</t>
  </si>
  <si>
    <t>Podpůrný žlab pro potrubí D 50</t>
  </si>
  <si>
    <t>1186913602</t>
  </si>
  <si>
    <t>7</t>
  </si>
  <si>
    <t>7227135421</t>
  </si>
  <si>
    <t>Izolace tepelná z minerální vaty s Al folií 35/20</t>
  </si>
  <si>
    <t>1519323434</t>
  </si>
  <si>
    <t>8</t>
  </si>
  <si>
    <t>7227135425</t>
  </si>
  <si>
    <t>Izolace tepelná z minerální vaty s Al folií 42/30</t>
  </si>
  <si>
    <t>1164185010</t>
  </si>
  <si>
    <t>9</t>
  </si>
  <si>
    <t>7227135428.1</t>
  </si>
  <si>
    <t>Izolace tepelná z minerální vaty s Al folií 54/30</t>
  </si>
  <si>
    <t>-533790696</t>
  </si>
  <si>
    <t>10</t>
  </si>
  <si>
    <t>7227135428</t>
  </si>
  <si>
    <t>Izolace tepelná z minerální vaty s Al folií 54/40</t>
  </si>
  <si>
    <t>-697541060</t>
  </si>
  <si>
    <t>11</t>
  </si>
  <si>
    <t>722229101</t>
  </si>
  <si>
    <t>Montáž vodovodních armatur s jedním závitem G 1/2" ostatní typ</t>
  </si>
  <si>
    <t>kus</t>
  </si>
  <si>
    <t>964074735</t>
  </si>
  <si>
    <t>722239101</t>
  </si>
  <si>
    <t>Montáž armatur vodovodních se dvěma závity G 1/2"</t>
  </si>
  <si>
    <t>267901865</t>
  </si>
  <si>
    <t>13</t>
  </si>
  <si>
    <t>722239103</t>
  </si>
  <si>
    <t>Montáž armatur vodovodních se dvěma závity G 1"</t>
  </si>
  <si>
    <t>-1374956518</t>
  </si>
  <si>
    <t>14</t>
  </si>
  <si>
    <t>722239104</t>
  </si>
  <si>
    <t>Montáž armatur vodovodních se dvěma závity G 5/4"</t>
  </si>
  <si>
    <t>495934897</t>
  </si>
  <si>
    <t>15</t>
  </si>
  <si>
    <t>722239105</t>
  </si>
  <si>
    <t>Montáž armatur vodovodních se dvěma závity G 6/4"</t>
  </si>
  <si>
    <t>-1985867206</t>
  </si>
  <si>
    <t>M</t>
  </si>
  <si>
    <t>154079529009750002</t>
  </si>
  <si>
    <t>KS</t>
  </si>
  <si>
    <t>32</t>
  </si>
  <si>
    <t>-334933048</t>
  </si>
  <si>
    <t>17</t>
  </si>
  <si>
    <t>154079529009750005</t>
  </si>
  <si>
    <t>-2140628865</t>
  </si>
  <si>
    <t>18</t>
  </si>
  <si>
    <t>154079529009750006</t>
  </si>
  <si>
    <t>2084163477</t>
  </si>
  <si>
    <t>19</t>
  </si>
  <si>
    <t>160079529009600003</t>
  </si>
  <si>
    <t>1199741507</t>
  </si>
  <si>
    <t>20</t>
  </si>
  <si>
    <t>160079529009600004</t>
  </si>
  <si>
    <t>1410384690</t>
  </si>
  <si>
    <t>158078529009500029</t>
  </si>
  <si>
    <t>-2108228645</t>
  </si>
  <si>
    <t>22</t>
  </si>
  <si>
    <t>158078529009500038</t>
  </si>
  <si>
    <t>1881540557</t>
  </si>
  <si>
    <t>23</t>
  </si>
  <si>
    <t>150039554509300172</t>
  </si>
  <si>
    <t>-1436863030</t>
  </si>
  <si>
    <t>24</t>
  </si>
  <si>
    <t>150047580009300463</t>
  </si>
  <si>
    <t>-1064014905</t>
  </si>
  <si>
    <t>25</t>
  </si>
  <si>
    <t>150073229009300004</t>
  </si>
  <si>
    <t>1583665936</t>
  </si>
  <si>
    <t>26</t>
  </si>
  <si>
    <t>72225654111</t>
  </si>
  <si>
    <t>Příplatek za dopojení stavajícího potrubí do DN 50</t>
  </si>
  <si>
    <t>757502702</t>
  </si>
  <si>
    <t>27</t>
  </si>
  <si>
    <t>722290246</t>
  </si>
  <si>
    <t>Zkouška těsnosti vodovodního potrubí plastového DN do 40</t>
  </si>
  <si>
    <t>-590854587</t>
  </si>
  <si>
    <t>28</t>
  </si>
  <si>
    <t>722290249</t>
  </si>
  <si>
    <t>Zkouška těsnosti vodovodního potrubí plastového DN přes 40 do 90</t>
  </si>
  <si>
    <t>-1404525558</t>
  </si>
  <si>
    <t>29</t>
  </si>
  <si>
    <t>268006019711500062</t>
  </si>
  <si>
    <t>-1969342384</t>
  </si>
  <si>
    <t>30</t>
  </si>
  <si>
    <t>7225451</t>
  </si>
  <si>
    <t>Montáž vodoměru</t>
  </si>
  <si>
    <t>311161991</t>
  </si>
  <si>
    <t>31</t>
  </si>
  <si>
    <t>734411114</t>
  </si>
  <si>
    <t>Teploměr technický s pevným stonkem a jímkou zadní připojení (0-100°C)</t>
  </si>
  <si>
    <t>-1366505964</t>
  </si>
  <si>
    <t>734421102</t>
  </si>
  <si>
    <t xml:space="preserve">Tlakoměr s pevným stonkem a zpětnou klapkou tlak 0-10 bar </t>
  </si>
  <si>
    <t>-2112863062</t>
  </si>
  <si>
    <t>33</t>
  </si>
  <si>
    <t>998722201</t>
  </si>
  <si>
    <t>Přesun hmot procentní pro vnitřní vodovod v objektech v do 6 m</t>
  </si>
  <si>
    <t>%</t>
  </si>
  <si>
    <t>-963618386</t>
  </si>
  <si>
    <t>34</t>
  </si>
  <si>
    <t>998722292</t>
  </si>
  <si>
    <t>Příplatek k přesunu hmot procentnímu pro vnitřní vodovod za zvětšený přesun do 100 m</t>
  </si>
  <si>
    <t>803013779</t>
  </si>
  <si>
    <t>799-01</t>
  </si>
  <si>
    <t>Demontáže</t>
  </si>
  <si>
    <t>35</t>
  </si>
  <si>
    <t>732211813</t>
  </si>
  <si>
    <t>Demontáž ohříváku zásobníkového ležatého obsah do 630 l</t>
  </si>
  <si>
    <t>-574937993</t>
  </si>
  <si>
    <t>36</t>
  </si>
  <si>
    <t>732214813</t>
  </si>
  <si>
    <t>Vypuštění vody z ohříváku obsah do 630 l</t>
  </si>
  <si>
    <t>1122620866</t>
  </si>
  <si>
    <t>37</t>
  </si>
  <si>
    <t>7229998741</t>
  </si>
  <si>
    <t>Demontáž expanzní nádoby do 50 litrů</t>
  </si>
  <si>
    <t>898584075</t>
  </si>
  <si>
    <t>38</t>
  </si>
  <si>
    <t>7229998764</t>
  </si>
  <si>
    <t>Demontáž měřiče tepla s kalorimetrem</t>
  </si>
  <si>
    <t>1064635321</t>
  </si>
  <si>
    <t>39</t>
  </si>
  <si>
    <t>7229998766</t>
  </si>
  <si>
    <t>Demontáž čerpadlové sestavy (potrubí, armatury ) ÚT</t>
  </si>
  <si>
    <t>-2042134674</t>
  </si>
  <si>
    <t>40</t>
  </si>
  <si>
    <t>7229998768</t>
  </si>
  <si>
    <t>Demontáž čerpadlové sestavy cirkulace (potrubí, armatury ) TV</t>
  </si>
  <si>
    <t>-448598464</t>
  </si>
  <si>
    <t>41</t>
  </si>
  <si>
    <t>733110808</t>
  </si>
  <si>
    <t>Demontáž potrubí ocelového závitového do DN 50 vč. izolací</t>
  </si>
  <si>
    <t>-1339638940</t>
  </si>
  <si>
    <t>42</t>
  </si>
  <si>
    <t>722170804</t>
  </si>
  <si>
    <t>Demontáž rozvodů vody z plastů D přes 25 do 50 vč. izolací</t>
  </si>
  <si>
    <t>499681854</t>
  </si>
  <si>
    <t>43</t>
  </si>
  <si>
    <t>7229998769</t>
  </si>
  <si>
    <t>Demontáž vodoměrné sestavy SV</t>
  </si>
  <si>
    <t>833970324</t>
  </si>
  <si>
    <t>44</t>
  </si>
  <si>
    <t>722999878887</t>
  </si>
  <si>
    <t>Likvidace odpadu</t>
  </si>
  <si>
    <t>kpl</t>
  </si>
  <si>
    <t>-1392255083</t>
  </si>
  <si>
    <t>45</t>
  </si>
  <si>
    <t>79986666632154</t>
  </si>
  <si>
    <t>Přesun demontovaných hmot do 100 m</t>
  </si>
  <si>
    <t>-1812127275</t>
  </si>
  <si>
    <t>46</t>
  </si>
  <si>
    <t>79986666632154547</t>
  </si>
  <si>
    <t>Příplatek za zvětšený přesun demontovaných hmot do 100 m</t>
  </si>
  <si>
    <t>-480623264</t>
  </si>
  <si>
    <t>732</t>
  </si>
  <si>
    <t>Ústřední vytápění - strojovny</t>
  </si>
  <si>
    <t>47</t>
  </si>
  <si>
    <t>732199100</t>
  </si>
  <si>
    <t>Montáž orientačních štítků vč. dodávky štítku</t>
  </si>
  <si>
    <t>soubor</t>
  </si>
  <si>
    <t>-2099608387</t>
  </si>
  <si>
    <t>48</t>
  </si>
  <si>
    <t>732429212</t>
  </si>
  <si>
    <t>Montáž čerpadla oběhového mokroběžného závitového DN 25</t>
  </si>
  <si>
    <t>403077033</t>
  </si>
  <si>
    <t>49</t>
  </si>
  <si>
    <t>732666532541</t>
  </si>
  <si>
    <t>-1151612431</t>
  </si>
  <si>
    <t>50</t>
  </si>
  <si>
    <t>73266542154</t>
  </si>
  <si>
    <t>Montáž stanice HV/TV, uvedení do provozu</t>
  </si>
  <si>
    <t>1054453691</t>
  </si>
  <si>
    <t>51</t>
  </si>
  <si>
    <t>7326654215421</t>
  </si>
  <si>
    <t>Tepelná izolace stanice HV/TV</t>
  </si>
  <si>
    <t>1220772720</t>
  </si>
  <si>
    <t>52</t>
  </si>
  <si>
    <t>732452221</t>
  </si>
  <si>
    <t>1559404619</t>
  </si>
  <si>
    <t>53</t>
  </si>
  <si>
    <t>7326666532514</t>
  </si>
  <si>
    <t>Montáž akumulační nádoby 1000 litrů</t>
  </si>
  <si>
    <t>1834316684</t>
  </si>
  <si>
    <t>54</t>
  </si>
  <si>
    <t>73265556666541</t>
  </si>
  <si>
    <t>Akumulační zásobník TV 1000 litrů, PN 10, smaltovaný 790/990/2350mm, vč. tepelné izolace, vstupy viz. dokumentace (akumulační nádoba)</t>
  </si>
  <si>
    <t>-1319493068</t>
  </si>
  <si>
    <t>55</t>
  </si>
  <si>
    <t>73265556666545</t>
  </si>
  <si>
    <t>-61375370</t>
  </si>
  <si>
    <t>56</t>
  </si>
  <si>
    <t>722596632514</t>
  </si>
  <si>
    <t xml:space="preserve">Montáž úpravny </t>
  </si>
  <si>
    <t>-2052461836</t>
  </si>
  <si>
    <t>57</t>
  </si>
  <si>
    <t>72256325142566</t>
  </si>
  <si>
    <t>Úpravna vody (permanentní magnet) Q=3,5m3, 1" T max do 45°C, SV</t>
  </si>
  <si>
    <t>949299484</t>
  </si>
  <si>
    <t>58</t>
  </si>
  <si>
    <t>72256325142565</t>
  </si>
  <si>
    <t>Úpravna vody (permanentní magnet) Q=3,5m3, 1" T max nad 45°C, TV</t>
  </si>
  <si>
    <t>324824020</t>
  </si>
  <si>
    <t>59</t>
  </si>
  <si>
    <t>73299998741</t>
  </si>
  <si>
    <t>Montáž expanzní nádoby 50 litrů</t>
  </si>
  <si>
    <t>-1772859861</t>
  </si>
  <si>
    <t>60</t>
  </si>
  <si>
    <t>7326665412</t>
  </si>
  <si>
    <t>Expanzní nádoba 50 litrů PN 10 - studená voda</t>
  </si>
  <si>
    <t>101921655</t>
  </si>
  <si>
    <t>61</t>
  </si>
  <si>
    <t>998732201</t>
  </si>
  <si>
    <t>Přesun hmot procentní pro strojovny v objektech v do 6 m</t>
  </si>
  <si>
    <t>337809801</t>
  </si>
  <si>
    <t>62</t>
  </si>
  <si>
    <t>998732293</t>
  </si>
  <si>
    <t>Příplatek k přesunu hmot procentnímu pro strojovny za zvětšený přesun do 500 m</t>
  </si>
  <si>
    <t>688662511</t>
  </si>
  <si>
    <t>733</t>
  </si>
  <si>
    <t>Ústřední vytápění - rozvodné potrubí</t>
  </si>
  <si>
    <t>63</t>
  </si>
  <si>
    <t>733111216</t>
  </si>
  <si>
    <t>Potrubí ocelové závitové černé bezešvé zesílené v kotelnách nebo strojovnách DN 32</t>
  </si>
  <si>
    <t>-624697937</t>
  </si>
  <si>
    <t>64</t>
  </si>
  <si>
    <t>73352144</t>
  </si>
  <si>
    <t>Zaslepení potrubí DN 50</t>
  </si>
  <si>
    <t>1267906515</t>
  </si>
  <si>
    <t>65</t>
  </si>
  <si>
    <t>7132236523</t>
  </si>
  <si>
    <t>Izolace tepelná z minerální vaty s Al folií   35/50</t>
  </si>
  <si>
    <t>674522413</t>
  </si>
  <si>
    <t>66</t>
  </si>
  <si>
    <t>7132236528</t>
  </si>
  <si>
    <t>Opravy stáv. izolace tepelná z minerální vaty s Al folií   89/60</t>
  </si>
  <si>
    <t>-1393585429</t>
  </si>
  <si>
    <t>67</t>
  </si>
  <si>
    <t>733141102</t>
  </si>
  <si>
    <t>Odvzdušňovací nádoba z trubek ocelových do DN 50</t>
  </si>
  <si>
    <t>526229459</t>
  </si>
  <si>
    <t>68</t>
  </si>
  <si>
    <t>733190107</t>
  </si>
  <si>
    <t>Zkouška těsnosti potrubí ocelové závitové DN do 40</t>
  </si>
  <si>
    <t>233068444</t>
  </si>
  <si>
    <t>69</t>
  </si>
  <si>
    <t>733191926</t>
  </si>
  <si>
    <t>Navaření odbočky na potrubí ocelové závitové DN 32</t>
  </si>
  <si>
    <t>1466794406</t>
  </si>
  <si>
    <t>70</t>
  </si>
  <si>
    <t>998733201</t>
  </si>
  <si>
    <t>Přesun hmot procentní pro rozvody potrubí v objektech v do 6 m</t>
  </si>
  <si>
    <t>-1475247769</t>
  </si>
  <si>
    <t>71</t>
  </si>
  <si>
    <t>998733293</t>
  </si>
  <si>
    <t>Příplatek k přesunu hmot procentnímu pro rozvody potrubí za zvětšený přesun do 500 m</t>
  </si>
  <si>
    <t>619020922</t>
  </si>
  <si>
    <t>734</t>
  </si>
  <si>
    <t>Ústřední vytápění - armatury</t>
  </si>
  <si>
    <t>72</t>
  </si>
  <si>
    <t>734522141</t>
  </si>
  <si>
    <t>Montáž přivařovací armatury do DN 50</t>
  </si>
  <si>
    <t>443082446</t>
  </si>
  <si>
    <t>73</t>
  </si>
  <si>
    <t>154069054500020001</t>
  </si>
  <si>
    <t>1676607784</t>
  </si>
  <si>
    <t>74</t>
  </si>
  <si>
    <t>998734201</t>
  </si>
  <si>
    <t>Přesun hmot procentní pro armatury v objektech v do 6 m</t>
  </si>
  <si>
    <t>1598806369</t>
  </si>
  <si>
    <t>75</t>
  </si>
  <si>
    <t>998734293</t>
  </si>
  <si>
    <t>Příplatek k přesunu hmot procentnímu pro armatury za zvětšený přesun do 500 m</t>
  </si>
  <si>
    <t>1794943709</t>
  </si>
  <si>
    <t>767</t>
  </si>
  <si>
    <t>Konstrukce zámečnické</t>
  </si>
  <si>
    <t>76</t>
  </si>
  <si>
    <t>767995111</t>
  </si>
  <si>
    <t>Montáž atypických zámečnických konstrukcí hm do 5 kg</t>
  </si>
  <si>
    <t>kg</t>
  </si>
  <si>
    <t>736542490</t>
  </si>
  <si>
    <t>77</t>
  </si>
  <si>
    <t>7678546322</t>
  </si>
  <si>
    <t>Materiál pro uložení potrubí</t>
  </si>
  <si>
    <t>-634135631</t>
  </si>
  <si>
    <t>78</t>
  </si>
  <si>
    <t>998767201</t>
  </si>
  <si>
    <t>Přesun hmot procentní pro zámečnické konstrukce v objektech v do 6 m</t>
  </si>
  <si>
    <t>776170033</t>
  </si>
  <si>
    <t>79</t>
  </si>
  <si>
    <t>998767292</t>
  </si>
  <si>
    <t>Příplatek k přesunu hmot procentní 767 za zvětšený přesun do 100 m</t>
  </si>
  <si>
    <t>526639708</t>
  </si>
  <si>
    <t>799</t>
  </si>
  <si>
    <t>Ostatní</t>
  </si>
  <si>
    <t>80</t>
  </si>
  <si>
    <t>799562155971.1</t>
  </si>
  <si>
    <t>Koordinace s ostatními profesemi, MaR, stavba, kompletace</t>
  </si>
  <si>
    <t>hod</t>
  </si>
  <si>
    <t>197138617</t>
  </si>
  <si>
    <t>81</t>
  </si>
  <si>
    <t>79965323233</t>
  </si>
  <si>
    <t>HZS - nepředvídané práce ( rekonstrukce)</t>
  </si>
  <si>
    <t>-1359797472</t>
  </si>
  <si>
    <t>82</t>
  </si>
  <si>
    <t>79965321</t>
  </si>
  <si>
    <t>Topná zkouška</t>
  </si>
  <si>
    <t>622855080</t>
  </si>
  <si>
    <t>83</t>
  </si>
  <si>
    <t>79965321.2</t>
  </si>
  <si>
    <t>Vypouštění systému ÚT</t>
  </si>
  <si>
    <t>1228013956</t>
  </si>
  <si>
    <t>84</t>
  </si>
  <si>
    <t>79965321.1</t>
  </si>
  <si>
    <t>Napouštění systému ÚT</t>
  </si>
  <si>
    <t>1755112692</t>
  </si>
  <si>
    <t>85</t>
  </si>
  <si>
    <t>79965324</t>
  </si>
  <si>
    <t>Dokumentace skutečného provedení</t>
  </si>
  <si>
    <t>-1989012106</t>
  </si>
  <si>
    <t>86</t>
  </si>
  <si>
    <t>799653245214</t>
  </si>
  <si>
    <t>Provozní řád výměníkové stanice</t>
  </si>
  <si>
    <t>-793907751</t>
  </si>
  <si>
    <t>87</t>
  </si>
  <si>
    <t>799653245222</t>
  </si>
  <si>
    <t>Provozní vlivy</t>
  </si>
  <si>
    <t>1185262535</t>
  </si>
  <si>
    <t>88</t>
  </si>
  <si>
    <t>7996532452228</t>
  </si>
  <si>
    <t>Realizační dokumentace stavby (RDS)</t>
  </si>
  <si>
    <t>-1357505889</t>
  </si>
  <si>
    <t>D.1.4.a_ - Měření a regulace</t>
  </si>
  <si>
    <t>D1 - Specifikace dodávky  DT-VS</t>
  </si>
  <si>
    <t>D2 - Dodávky</t>
  </si>
  <si>
    <t>D3 - Montazni material a prace</t>
  </si>
  <si>
    <t>D1</t>
  </si>
  <si>
    <t>Specifikace dodávky  DT-VS</t>
  </si>
  <si>
    <t>Pol1</t>
  </si>
  <si>
    <t>Úpravy rozvaděče DT-VS dle výkresové dokumentace, svorky, průchodky, pojistkové pouzdra, pojistky, vodiče, drobný montážní materiál</t>
  </si>
  <si>
    <t>D2</t>
  </si>
  <si>
    <t>Dodávky</t>
  </si>
  <si>
    <t>Pol2</t>
  </si>
  <si>
    <t>Termostat příložný bimetal. nastavení pod krytem 20-90°C</t>
  </si>
  <si>
    <t>ks</t>
  </si>
  <si>
    <t>Pol3</t>
  </si>
  <si>
    <t>Teplotní senzor, jímkový Ni1000/6180/B/2 -30÷150°C IP65 stonek 70mm</t>
  </si>
  <si>
    <t>D3</t>
  </si>
  <si>
    <t>Montazni material a prace</t>
  </si>
  <si>
    <t>Pol4</t>
  </si>
  <si>
    <t>Demontáže stávajícího zařízení</t>
  </si>
  <si>
    <t>Pol5</t>
  </si>
  <si>
    <t>KABEL SILOVY,IZOLACE PVC CYKY  3x1.5 mm2       pevně</t>
  </si>
  <si>
    <t>Pol6</t>
  </si>
  <si>
    <t>KABEL STÍNĚNÝ JYTY-O 4x1</t>
  </si>
  <si>
    <t>Pol7</t>
  </si>
  <si>
    <t>KABEL STÍNĚNÝ J-Y(ST)Y 1x2x0,8</t>
  </si>
  <si>
    <t>Pol8</t>
  </si>
  <si>
    <t>OCHRANNÉ POSPOJOVÁNÍ A UZEMNĚNÍ CY6 vodič žlutozelený, svorky uzemňovací, atd.</t>
  </si>
  <si>
    <t>Pol9</t>
  </si>
  <si>
    <t>Trubky pevné, ohebné včetně příchytek, drobný montážní materiál</t>
  </si>
  <si>
    <t>Pol10</t>
  </si>
  <si>
    <t>UKONCENI VODICU V ROZVADECICH - do   2,5 mm2</t>
  </si>
  <si>
    <t>Pol11</t>
  </si>
  <si>
    <t>UKONČENÍ VODIČŮ NA SVORKOVNICI  - do  16 mm2</t>
  </si>
  <si>
    <t>Pol12</t>
  </si>
  <si>
    <t>UKONČENÍ A ZAPOJENÍ STÍNĚNÍ  - pláště kabelu</t>
  </si>
  <si>
    <t>Pol13</t>
  </si>
  <si>
    <t>MONTÁŽ PERIFERIÍ - které nejsou dodávkou této dokumentace - Zapojení  čerpadel</t>
  </si>
  <si>
    <t>Pol14</t>
  </si>
  <si>
    <t>MONTÁŽ PERIFERIÍ - které nejsou dodávkou této dokumentace - Zapojení měřiče tepla</t>
  </si>
  <si>
    <t>Pol15</t>
  </si>
  <si>
    <t>Kabelový štítek</t>
  </si>
  <si>
    <t>Pol16</t>
  </si>
  <si>
    <t>PROVEDENÍ REVIZNÍCH ZKOUŠEK DLE CSN 331500 - Revizní technik</t>
  </si>
  <si>
    <t>Pol17</t>
  </si>
  <si>
    <t>SPOLUPRÁCE S DODAVATELEM PŘI zapojování a zkouškách</t>
  </si>
  <si>
    <t>Pol18</t>
  </si>
  <si>
    <t>KOORDINACE POSTUPU PRACÍ s ostatními profesemi</t>
  </si>
  <si>
    <t>Pol19</t>
  </si>
  <si>
    <t>SW PRÁCE - Úprava SW v řídicím systému</t>
  </si>
  <si>
    <t>db</t>
  </si>
  <si>
    <t>Pol20</t>
  </si>
  <si>
    <t>SW PRÁCE - Úprava stávajícího centrálního dispečinku</t>
  </si>
  <si>
    <t>Pol21</t>
  </si>
  <si>
    <t>SW PRÁCE - Grafické úpravy technologické obrazovky</t>
  </si>
  <si>
    <t>Pol22</t>
  </si>
  <si>
    <t>HZS - Zabezpečení pracoviště</t>
  </si>
  <si>
    <t>Pol23</t>
  </si>
  <si>
    <t>HZS - Příprava ke komplexní zkoušce</t>
  </si>
  <si>
    <t>Pol24</t>
  </si>
  <si>
    <t>HZS - Zaučení obsluhy</t>
  </si>
  <si>
    <t>Pol25</t>
  </si>
  <si>
    <t>HZS - Podružný nespecifíkovaný materiál  Do podružného materiálu patří drobné položky dle elektromontážního ceníku M21. Patří sem zejména vývodky, spojky, spony,kabelové oka, štítky, šrouby apod.</t>
  </si>
  <si>
    <t>Pol26</t>
  </si>
  <si>
    <t>1753583434</t>
  </si>
  <si>
    <t>Kulový kohout FF1/2" závitový, páka, voda, mosaz/chrom</t>
  </si>
  <si>
    <t>Kulový kohout FF1 1/4" závitový, páka, voda, mosaz/chrom</t>
  </si>
  <si>
    <t>Kulový kohout FF1 1/2" závitový, páka, voda, mosaz/chrom</t>
  </si>
  <si>
    <t>Filtr 1 1/4", 2x vnitřní závit, mosaz</t>
  </si>
  <si>
    <t>Filtr 1 1/2", 2x vnitřní závit, mosaz</t>
  </si>
  <si>
    <t>Ventil 1 1/4", zpětný, závitový, mosaz</t>
  </si>
  <si>
    <t>Ventil 1 1/2", zpětný, závitový, mosaz</t>
  </si>
  <si>
    <t>Ventil pojistný 1“×5/4“, 8bar, membránový, závitový, pro systémy TV, mosaz</t>
  </si>
  <si>
    <t>Vyvažovací ventil DN32 se stupnicí, bez vypouštění, závitový</t>
  </si>
  <si>
    <t>Kohout 1/2" vypouštěcí kulový, s hadicovou vývodkou a zátkou, mosaz</t>
  </si>
  <si>
    <t>Oběhové čerpadlo elektronické závitové 1", stavební délka 180mm, PN16, 8-158W, 0,08-1,26A, 1x230V, Rozsah M= 2,0m3/h při H=10m, M=8,3m3/h při H=3,5m, 3xPP/3xCPrežím, nerezové</t>
  </si>
  <si>
    <t>Stanice kompaktní HV/TV - 80 kW (75/50 - 10/60°C) vč. příslušenství, rozsah viz. specifikace</t>
  </si>
  <si>
    <t xml:space="preserve">Aktivní anoda pro topnou jednotku titanová s napojením na 1x230V, IP54, příslušenství zásobníku </t>
  </si>
  <si>
    <t>Přivařovací kohout kulový DN15, pro vodu, ocel PN 25</t>
  </si>
  <si>
    <t xml:space="preserve">Vodoměr DN25, Q3=6,3m3/h, studená voda 30°C s impulsním výstupem </t>
  </si>
  <si>
    <t>Název zakázky:</t>
  </si>
  <si>
    <t>Brno - Obchodní akademie Kotlářská</t>
  </si>
  <si>
    <t>Typ stanice:</t>
  </si>
  <si>
    <t>Horkovodní průtokové zařízení ohřevu teplé vody</t>
  </si>
  <si>
    <t>HPZOTV80-BM-02</t>
  </si>
  <si>
    <t>Primár teplotní spád - zima / léto</t>
  </si>
  <si>
    <t>100/20°C                        70/30°C</t>
  </si>
  <si>
    <t>1ks</t>
  </si>
  <si>
    <t>PN25/10 (PV 10)</t>
  </si>
  <si>
    <t>Sekundár teplotní spád</t>
  </si>
  <si>
    <t>10/60°C</t>
  </si>
  <si>
    <t>počet</t>
  </si>
  <si>
    <t>Typ 1</t>
  </si>
  <si>
    <t>pozice</t>
  </si>
  <si>
    <t>armatura</t>
  </si>
  <si>
    <t>označení armatury</t>
  </si>
  <si>
    <t>typ armatury</t>
  </si>
  <si>
    <t>kusů</t>
  </si>
  <si>
    <t>DN (G)</t>
  </si>
  <si>
    <t>Primární okruh A - přívod [80kW]</t>
  </si>
  <si>
    <t>Trámec primár</t>
  </si>
  <si>
    <t>Typ 1, 80x80x8</t>
  </si>
  <si>
    <t>KK1</t>
  </si>
  <si>
    <t>Uzavírací kohout</t>
  </si>
  <si>
    <t>F1</t>
  </si>
  <si>
    <t>Filtr</t>
  </si>
  <si>
    <t>KK</t>
  </si>
  <si>
    <t>Uzavírací kohout pro napojení kapiláry</t>
  </si>
  <si>
    <t>15 x 1/2"</t>
  </si>
  <si>
    <t>Regulační ventil</t>
  </si>
  <si>
    <t>DN20x150mm</t>
  </si>
  <si>
    <t>Pohon regulačního ventilu</t>
  </si>
  <si>
    <t>24V, 0-10V</t>
  </si>
  <si>
    <t>TI</t>
  </si>
  <si>
    <t>Teploměr axiální</t>
  </si>
  <si>
    <t>1/2"</t>
  </si>
  <si>
    <t>VK1</t>
  </si>
  <si>
    <t>Vypouštěcí kohout</t>
  </si>
  <si>
    <t>Primární okruh B - vrat [80kW]</t>
  </si>
  <si>
    <t>ZK1</t>
  </si>
  <si>
    <t>Zpětná klapka</t>
  </si>
  <si>
    <t>Regulátor diferenčního tlaku</t>
  </si>
  <si>
    <t>DN20x148mm</t>
  </si>
  <si>
    <t>Ultrazvukový měřič tepla</t>
  </si>
  <si>
    <t>DN20x190mm</t>
  </si>
  <si>
    <t>Sada teplotních čidel</t>
  </si>
  <si>
    <t>Impulzní modul</t>
  </si>
  <si>
    <t>Napájecí modul 230V</t>
  </si>
  <si>
    <t>110 až 230 V AC</t>
  </si>
  <si>
    <t>Jímka čidla, nerezová ocel</t>
  </si>
  <si>
    <t>PI</t>
  </si>
  <si>
    <t>Manometr</t>
  </si>
  <si>
    <t>Manometrový 3 cest. kohout</t>
  </si>
  <si>
    <t>Deskový výměník [80kW]</t>
  </si>
  <si>
    <t>Deskový výměník</t>
  </si>
  <si>
    <t>2x1", 2x5/4"</t>
  </si>
  <si>
    <t>Tepelná izolace</t>
  </si>
  <si>
    <t>typu A, do 130°C</t>
  </si>
  <si>
    <t>Sekundární okruh C - přívod [80kW]</t>
  </si>
  <si>
    <t>Trámec sekundár - nerez</t>
  </si>
  <si>
    <t>Typ 1, 60x60x3</t>
  </si>
  <si>
    <t>KKF3</t>
  </si>
  <si>
    <t>Uzavírací kohout s filtrem</t>
  </si>
  <si>
    <t>1"</t>
  </si>
  <si>
    <t>Uzavírací kohout s vypouštěním</t>
  </si>
  <si>
    <t>VK3</t>
  </si>
  <si>
    <t>Sekundární okruh D - vrat [80kW]</t>
  </si>
  <si>
    <t>KK3</t>
  </si>
  <si>
    <t>ZK3</t>
  </si>
  <si>
    <t>Nabíjecí čerpadlo</t>
  </si>
  <si>
    <t>G6/4"x180mm</t>
  </si>
  <si>
    <t>PV3</t>
  </si>
  <si>
    <t>Pojistný ventil</t>
  </si>
  <si>
    <t>1/2"x3/4"</t>
  </si>
  <si>
    <t>OV3</t>
  </si>
  <si>
    <t>Automatický odvzdušňovací ventil</t>
  </si>
  <si>
    <t>Příprava pro řídící systém</t>
  </si>
  <si>
    <t>Návarek</t>
  </si>
  <si>
    <t>s vnitřním závitem</t>
  </si>
  <si>
    <t>Zátka</t>
  </si>
  <si>
    <t>s vnějším závitem</t>
  </si>
  <si>
    <t>s havarijní funkcí</t>
  </si>
  <si>
    <t>PN32, 225°C, nerezový pájený mědí</t>
  </si>
  <si>
    <t>03 - VYTAPENI - VÝMĚNÍK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</si>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</sst>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33" fillId="0" borderId="0"/>
  </cellStyleXfs>
  <cellXfs count="3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5" borderId="0" xfId="2" applyFill="1"/>
    <xf numFmtId="0" fontId="34" fillId="5" borderId="23" xfId="2" applyFont="1" applyFill="1" applyBorder="1" applyAlignment="1">
      <alignment horizontal="left"/>
    </xf>
    <xf numFmtId="0" fontId="35" fillId="5" borderId="24" xfId="2" applyFont="1" applyFill="1" applyBorder="1" applyAlignment="1">
      <alignment horizontal="center"/>
    </xf>
    <xf numFmtId="0" fontId="35" fillId="5" borderId="25" xfId="2" applyFont="1" applyFill="1" applyBorder="1" applyAlignment="1">
      <alignment horizontal="center"/>
    </xf>
    <xf numFmtId="0" fontId="35" fillId="5" borderId="23" xfId="2" applyFont="1" applyFill="1" applyBorder="1" applyAlignment="1">
      <alignment horizontal="center"/>
    </xf>
    <xf numFmtId="0" fontId="35" fillId="5" borderId="26" xfId="2" applyFont="1" applyFill="1" applyBorder="1" applyAlignment="1">
      <alignment horizontal="center" wrapText="1"/>
    </xf>
    <xf numFmtId="0" fontId="36" fillId="5" borderId="27" xfId="2" applyFont="1" applyFill="1" applyBorder="1" applyAlignment="1">
      <alignment horizontal="left"/>
    </xf>
    <xf numFmtId="0" fontId="35" fillId="5" borderId="28" xfId="2" applyFont="1" applyFill="1" applyBorder="1" applyAlignment="1">
      <alignment horizontal="center"/>
    </xf>
    <xf numFmtId="0" fontId="35" fillId="5" borderId="29" xfId="2" applyFont="1" applyFill="1" applyBorder="1" applyAlignment="1">
      <alignment horizontal="center"/>
    </xf>
    <xf numFmtId="0" fontId="34" fillId="5" borderId="27" xfId="2" applyFont="1" applyFill="1" applyBorder="1" applyAlignment="1">
      <alignment horizontal="center"/>
    </xf>
    <xf numFmtId="1" fontId="35" fillId="5" borderId="30" xfId="2" applyNumberFormat="1" applyFont="1" applyFill="1" applyBorder="1" applyAlignment="1">
      <alignment horizontal="center"/>
    </xf>
    <xf numFmtId="49" fontId="36" fillId="5" borderId="31" xfId="2" applyNumberFormat="1" applyFont="1" applyFill="1" applyBorder="1" applyAlignment="1">
      <alignment horizontal="left"/>
    </xf>
    <xf numFmtId="49" fontId="34" fillId="5" borderId="32" xfId="2" applyNumberFormat="1" applyFont="1" applyFill="1" applyBorder="1" applyAlignment="1">
      <alignment horizontal="left"/>
    </xf>
    <xf numFmtId="0" fontId="36" fillId="5" borderId="33" xfId="2" applyFont="1" applyFill="1" applyBorder="1" applyAlignment="1">
      <alignment horizontal="left"/>
    </xf>
    <xf numFmtId="0" fontId="36" fillId="5" borderId="31" xfId="2" applyFont="1" applyFill="1" applyBorder="1" applyAlignment="1">
      <alignment horizontal="center"/>
    </xf>
    <xf numFmtId="1" fontId="36" fillId="5" borderId="34" xfId="2" applyNumberFormat="1" applyFont="1" applyFill="1" applyBorder="1" applyAlignment="1">
      <alignment horizontal="right"/>
    </xf>
    <xf numFmtId="49" fontId="36" fillId="6" borderId="35" xfId="2" applyNumberFormat="1" applyFont="1" applyFill="1" applyBorder="1" applyAlignment="1">
      <alignment horizontal="left"/>
    </xf>
    <xf numFmtId="49" fontId="36" fillId="6" borderId="36" xfId="2" applyNumberFormat="1" applyFont="1" applyFill="1" applyBorder="1" applyAlignment="1">
      <alignment horizontal="center"/>
    </xf>
    <xf numFmtId="0" fontId="36" fillId="6" borderId="37" xfId="2" applyFont="1" applyFill="1" applyBorder="1" applyAlignment="1">
      <alignment horizontal="center"/>
    </xf>
    <xf numFmtId="49" fontId="36" fillId="6" borderId="35" xfId="2" applyNumberFormat="1" applyFont="1" applyFill="1" applyBorder="1" applyAlignment="1">
      <alignment horizontal="center"/>
    </xf>
    <xf numFmtId="1" fontId="36" fillId="6" borderId="37" xfId="2" applyNumberFormat="1" applyFont="1" applyFill="1" applyBorder="1" applyAlignment="1">
      <alignment horizontal="center"/>
    </xf>
    <xf numFmtId="49" fontId="36" fillId="0" borderId="23" xfId="2" applyNumberFormat="1" applyFont="1" applyBorder="1" applyAlignment="1">
      <alignment horizontal="left"/>
    </xf>
    <xf numFmtId="49" fontId="36" fillId="0" borderId="24" xfId="2" applyNumberFormat="1" applyFont="1" applyBorder="1" applyAlignment="1">
      <alignment horizontal="left"/>
    </xf>
    <xf numFmtId="0" fontId="36" fillId="0" borderId="25" xfId="2" applyFont="1" applyBorder="1" applyAlignment="1">
      <alignment horizontal="left"/>
    </xf>
    <xf numFmtId="0" fontId="36" fillId="0" borderId="23" xfId="2" applyFont="1" applyBorder="1" applyAlignment="1">
      <alignment horizontal="center"/>
    </xf>
    <xf numFmtId="1" fontId="36" fillId="0" borderId="26" xfId="2" applyNumberFormat="1" applyFont="1" applyBorder="1" applyAlignment="1">
      <alignment horizontal="center"/>
    </xf>
    <xf numFmtId="49" fontId="36" fillId="5" borderId="27" xfId="2" applyNumberFormat="1" applyFont="1" applyFill="1" applyBorder="1" applyAlignment="1">
      <alignment horizontal="left"/>
    </xf>
    <xf numFmtId="49" fontId="34" fillId="5" borderId="28" xfId="2" applyNumberFormat="1" applyFont="1" applyFill="1" applyBorder="1" applyAlignment="1">
      <alignment horizontal="left"/>
    </xf>
    <xf numFmtId="0" fontId="36" fillId="0" borderId="29" xfId="2" applyFont="1" applyBorder="1" applyAlignment="1">
      <alignment horizontal="left"/>
    </xf>
    <xf numFmtId="0" fontId="36" fillId="0" borderId="27" xfId="2" applyFont="1" applyBorder="1" applyAlignment="1">
      <alignment horizontal="center"/>
    </xf>
    <xf numFmtId="1" fontId="36" fillId="0" borderId="30" xfId="2" applyNumberFormat="1" applyFont="1" applyBorder="1" applyAlignment="1">
      <alignment horizontal="right"/>
    </xf>
    <xf numFmtId="49" fontId="36" fillId="0" borderId="27" xfId="2" applyNumberFormat="1" applyFont="1" applyBorder="1" applyAlignment="1">
      <alignment horizontal="left"/>
    </xf>
    <xf numFmtId="49" fontId="34" fillId="0" borderId="28" xfId="2" applyNumberFormat="1" applyFont="1" applyBorder="1" applyAlignment="1">
      <alignment horizontal="left"/>
    </xf>
    <xf numFmtId="0" fontId="34" fillId="0" borderId="28" xfId="2" applyFont="1" applyBorder="1" applyAlignment="1">
      <alignment horizontal="left"/>
    </xf>
    <xf numFmtId="0" fontId="34" fillId="0" borderId="29" xfId="2" applyFont="1" applyBorder="1" applyAlignment="1">
      <alignment horizontal="left"/>
    </xf>
    <xf numFmtId="0" fontId="34" fillId="5" borderId="29" xfId="2" applyFont="1" applyFill="1" applyBorder="1" applyAlignment="1">
      <alignment horizontal="left"/>
    </xf>
    <xf numFmtId="0" fontId="36" fillId="5" borderId="27" xfId="2" applyFont="1" applyFill="1" applyBorder="1" applyAlignment="1">
      <alignment horizontal="center"/>
    </xf>
    <xf numFmtId="1" fontId="36" fillId="5" borderId="30" xfId="2" applyNumberFormat="1" applyFont="1" applyFill="1" applyBorder="1" applyAlignment="1">
      <alignment horizontal="right"/>
    </xf>
    <xf numFmtId="49" fontId="36" fillId="0" borderId="38" xfId="2" applyNumberFormat="1" applyFont="1" applyBorder="1" applyAlignment="1">
      <alignment horizontal="left"/>
    </xf>
    <xf numFmtId="49" fontId="34" fillId="0" borderId="39" xfId="2" applyNumberFormat="1" applyFont="1" applyBorder="1" applyAlignment="1">
      <alignment horizontal="left"/>
    </xf>
    <xf numFmtId="49" fontId="36" fillId="0" borderId="39" xfId="2" applyNumberFormat="1" applyFont="1" applyBorder="1" applyAlignment="1">
      <alignment horizontal="left"/>
    </xf>
    <xf numFmtId="0" fontId="34" fillId="0" borderId="40" xfId="2" applyFont="1" applyBorder="1" applyAlignment="1">
      <alignment horizontal="left"/>
    </xf>
    <xf numFmtId="0" fontId="36" fillId="0" borderId="38" xfId="2" applyFont="1" applyBorder="1" applyAlignment="1">
      <alignment horizontal="center"/>
    </xf>
    <xf numFmtId="1" fontId="36" fillId="0" borderId="41" xfId="2" applyNumberFormat="1" applyFont="1" applyBorder="1" applyAlignment="1">
      <alignment horizontal="right"/>
    </xf>
    <xf numFmtId="49" fontId="36" fillId="6" borderId="42" xfId="2" applyNumberFormat="1" applyFont="1" applyFill="1" applyBorder="1" applyAlignment="1">
      <alignment horizontal="left"/>
    </xf>
    <xf numFmtId="49" fontId="36" fillId="6" borderId="43" xfId="2" applyNumberFormat="1" applyFont="1" applyFill="1" applyBorder="1" applyAlignment="1">
      <alignment horizontal="center"/>
    </xf>
    <xf numFmtId="0" fontId="36" fillId="6" borderId="44" xfId="2" applyFont="1" applyFill="1" applyBorder="1" applyAlignment="1">
      <alignment horizontal="center"/>
    </xf>
    <xf numFmtId="49" fontId="36" fillId="6" borderId="42" xfId="2" applyNumberFormat="1" applyFont="1" applyFill="1" applyBorder="1" applyAlignment="1">
      <alignment horizontal="center"/>
    </xf>
    <xf numFmtId="1" fontId="36" fillId="6" borderId="44" xfId="2" applyNumberFormat="1" applyFont="1" applyFill="1" applyBorder="1" applyAlignment="1">
      <alignment horizontal="center"/>
    </xf>
    <xf numFmtId="49" fontId="36" fillId="5" borderId="45" xfId="2" applyNumberFormat="1" applyFont="1" applyFill="1" applyBorder="1" applyAlignment="1">
      <alignment horizontal="left"/>
    </xf>
    <xf numFmtId="49" fontId="34" fillId="5" borderId="46" xfId="2" applyNumberFormat="1" applyFont="1" applyFill="1" applyBorder="1" applyAlignment="1">
      <alignment horizontal="left"/>
    </xf>
    <xf numFmtId="1" fontId="36" fillId="0" borderId="26" xfId="2" applyNumberFormat="1" applyFont="1" applyBorder="1" applyAlignment="1">
      <alignment horizontal="right"/>
    </xf>
    <xf numFmtId="49" fontId="36" fillId="7" borderId="47" xfId="2" applyNumberFormat="1" applyFont="1" applyFill="1" applyBorder="1" applyAlignment="1">
      <alignment horizontal="left"/>
    </xf>
    <xf numFmtId="49" fontId="36" fillId="7" borderId="0" xfId="2" applyNumberFormat="1" applyFont="1" applyFill="1" applyAlignment="1">
      <alignment horizontal="center"/>
    </xf>
    <xf numFmtId="0" fontId="36" fillId="7" borderId="48" xfId="2" applyFont="1" applyFill="1" applyBorder="1" applyAlignment="1">
      <alignment horizontal="center"/>
    </xf>
    <xf numFmtId="49" fontId="36" fillId="7" borderId="47" xfId="2" applyNumberFormat="1" applyFont="1" applyFill="1" applyBorder="1" applyAlignment="1">
      <alignment horizontal="center"/>
    </xf>
    <xf numFmtId="1" fontId="36" fillId="7" borderId="48" xfId="2" applyNumberFormat="1" applyFont="1" applyFill="1" applyBorder="1" applyAlignment="1">
      <alignment horizontal="center"/>
    </xf>
    <xf numFmtId="49" fontId="36" fillId="0" borderId="49" xfId="2" applyNumberFormat="1" applyFont="1" applyBorder="1" applyAlignment="1">
      <alignment horizontal="left"/>
    </xf>
    <xf numFmtId="49" fontId="36" fillId="0" borderId="50" xfId="2" applyNumberFormat="1" applyFont="1" applyBorder="1" applyAlignment="1">
      <alignment horizontal="left"/>
    </xf>
    <xf numFmtId="0" fontId="36" fillId="0" borderId="51" xfId="2" applyFont="1" applyBorder="1" applyAlignment="1">
      <alignment horizontal="left"/>
    </xf>
    <xf numFmtId="0" fontId="36" fillId="0" borderId="49" xfId="2" applyFont="1" applyBorder="1" applyAlignment="1">
      <alignment horizontal="center"/>
    </xf>
    <xf numFmtId="1" fontId="36" fillId="0" borderId="52" xfId="2" applyNumberFormat="1" applyFont="1" applyBorder="1" applyAlignment="1">
      <alignment horizontal="right"/>
    </xf>
    <xf numFmtId="49" fontId="36" fillId="0" borderId="28" xfId="2" applyNumberFormat="1" applyFont="1" applyBorder="1" applyAlignment="1">
      <alignment horizontal="left"/>
    </xf>
    <xf numFmtId="0" fontId="37" fillId="0" borderId="28" xfId="2" applyFont="1" applyBorder="1"/>
    <xf numFmtId="0" fontId="37" fillId="0" borderId="29" xfId="2" applyFont="1" applyBorder="1"/>
    <xf numFmtId="0" fontId="34" fillId="0" borderId="24" xfId="2" applyFont="1" applyBorder="1" applyAlignment="1">
      <alignment horizontal="left"/>
    </xf>
    <xf numFmtId="0" fontId="36" fillId="0" borderId="28" xfId="2" applyFont="1" applyBorder="1" applyAlignment="1">
      <alignment horizontal="left"/>
    </xf>
    <xf numFmtId="49" fontId="34" fillId="0" borderId="32" xfId="2" applyNumberFormat="1" applyFont="1" applyBorder="1" applyAlignment="1">
      <alignment horizontal="left"/>
    </xf>
    <xf numFmtId="0" fontId="34" fillId="5" borderId="33" xfId="2" applyFont="1" applyFill="1" applyBorder="1" applyAlignment="1">
      <alignment horizontal="left"/>
    </xf>
    <xf numFmtId="0" fontId="36" fillId="7" borderId="0" xfId="2" applyFont="1" applyFill="1" applyAlignment="1">
      <alignment horizontal="center"/>
    </xf>
    <xf numFmtId="49" fontId="34" fillId="0" borderId="24" xfId="2" applyNumberFormat="1" applyFont="1" applyBorder="1" applyAlignment="1">
      <alignment horizontal="left"/>
    </xf>
    <xf numFmtId="0" fontId="34" fillId="0" borderId="25" xfId="2" applyFont="1" applyBorder="1" applyAlignment="1">
      <alignment horizontal="left"/>
    </xf>
    <xf numFmtId="49" fontId="34" fillId="0" borderId="50" xfId="2" applyNumberFormat="1" applyFont="1" applyBorder="1" applyAlignment="1">
      <alignment horizontal="left"/>
    </xf>
    <xf numFmtId="0" fontId="34" fillId="0" borderId="50" xfId="2" applyFont="1" applyBorder="1" applyAlignment="1">
      <alignment horizontal="left"/>
    </xf>
    <xf numFmtId="0" fontId="34" fillId="0" borderId="51" xfId="2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4" fillId="0" borderId="53" xfId="0" applyFont="1" applyBorder="1" applyAlignment="1">
      <alignment horizontal="left" vertical="center"/>
    </xf>
    <xf numFmtId="0" fontId="38" fillId="0" borderId="54" xfId="0" applyFont="1" applyBorder="1"/>
    <xf numFmtId="0" fontId="38" fillId="0" borderId="55" xfId="0" applyFont="1" applyBorder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4" fontId="17" fillId="8" borderId="22" xfId="0" applyNumberFormat="1" applyFont="1" applyFill="1" applyBorder="1" applyAlignment="1" applyProtection="1">
      <alignment vertical="center"/>
      <protection locked="0"/>
    </xf>
    <xf numFmtId="0" fontId="8" fillId="8" borderId="0" xfId="0" applyFont="1" applyFill="1" applyProtection="1">
      <protection locked="0"/>
    </xf>
    <xf numFmtId="4" fontId="30" fillId="8" borderId="22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0" fillId="8" borderId="0" xfId="0" applyFill="1"/>
    <xf numFmtId="0" fontId="0" fillId="0" borderId="0" xfId="0" applyProtection="1"/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12" xfId="0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center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7" fillId="4" borderId="0" xfId="0" applyFont="1" applyFill="1" applyAlignment="1" applyProtection="1">
      <alignment horizontal="left" vertical="center"/>
    </xf>
    <xf numFmtId="0" fontId="17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4" fontId="19" fillId="0" borderId="0" xfId="0" applyNumberFormat="1" applyFont="1" applyProtection="1"/>
    <xf numFmtId="0" fontId="0" fillId="0" borderId="11" xfId="0" applyBorder="1" applyAlignment="1" applyProtection="1">
      <alignment vertical="center"/>
    </xf>
    <xf numFmtId="166" fontId="28" fillId="0" borderId="12" xfId="0" applyNumberFormat="1" applyFont="1" applyBorder="1" applyProtection="1"/>
    <xf numFmtId="166" fontId="28" fillId="0" borderId="13" xfId="0" applyNumberFormat="1" applyFont="1" applyBorder="1" applyProtection="1"/>
    <xf numFmtId="4" fontId="29" fillId="0" borderId="0" xfId="0" applyNumberFormat="1" applyFont="1" applyAlignment="1" applyProtection="1">
      <alignment vertical="center"/>
    </xf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14" xfId="0" applyFont="1" applyBorder="1" applyProtection="1"/>
    <xf numFmtId="166" fontId="8" fillId="0" borderId="0" xfId="0" applyNumberFormat="1" applyFont="1" applyProtection="1"/>
    <xf numFmtId="166" fontId="8" fillId="0" borderId="15" xfId="0" applyNumberFormat="1" applyFont="1" applyBorder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166" fontId="18" fillId="0" borderId="0" xfId="0" applyNumberFormat="1" applyFont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</cellXfs>
  <cellStyles count="3">
    <cellStyle name="Hypertextový odkaz" xfId="1" builtinId="8"/>
    <cellStyle name="Normální" xfId="0" builtinId="0" customBuiltin="1"/>
    <cellStyle name="Normální 2" xfId="2" xr:uid="{BEE44E0B-DFC4-4165-81D9-285C69239ED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Y11" sqref="Y1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ht="36.950000000000003" customHeight="1" x14ac:dyDescent="0.2">
      <c r="AR2" s="153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9" t="s">
        <v>6</v>
      </c>
      <c r="BT2" s="9" t="s">
        <v>7</v>
      </c>
    </row>
    <row r="3" spans="1:74" ht="6.95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8</v>
      </c>
    </row>
    <row r="4" spans="1:74" ht="24.95" customHeight="1" thickBot="1" x14ac:dyDescent="0.25">
      <c r="B4" s="12"/>
      <c r="D4" s="13" t="s">
        <v>9</v>
      </c>
      <c r="AR4" s="12"/>
      <c r="AS4" s="14" t="s">
        <v>10</v>
      </c>
      <c r="BS4" s="9" t="s">
        <v>11</v>
      </c>
    </row>
    <row r="5" spans="1:74" ht="24" customHeight="1" thickBot="1" x14ac:dyDescent="0.3">
      <c r="B5" s="12"/>
      <c r="D5" s="15" t="s">
        <v>12</v>
      </c>
      <c r="K5" s="185" t="s">
        <v>639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7"/>
      <c r="AR5" s="12"/>
      <c r="BS5" s="9" t="s">
        <v>6</v>
      </c>
    </row>
    <row r="6" spans="1:74" ht="36.950000000000003" customHeight="1" x14ac:dyDescent="0.2">
      <c r="B6" s="12"/>
      <c r="D6" s="17" t="s">
        <v>13</v>
      </c>
      <c r="K6" s="188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R6" s="12"/>
      <c r="BS6" s="9" t="s">
        <v>6</v>
      </c>
    </row>
    <row r="7" spans="1:74" ht="12" customHeight="1" x14ac:dyDescent="0.2">
      <c r="B7" s="12"/>
      <c r="D7" s="18" t="s">
        <v>15</v>
      </c>
      <c r="K7" s="197" t="s">
        <v>1</v>
      </c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K7" s="18" t="s">
        <v>16</v>
      </c>
      <c r="AM7" s="198"/>
      <c r="AN7" s="197" t="s">
        <v>1</v>
      </c>
      <c r="AO7" s="198"/>
      <c r="AR7" s="12"/>
      <c r="BS7" s="9" t="s">
        <v>6</v>
      </c>
    </row>
    <row r="8" spans="1:74" ht="12" customHeight="1" x14ac:dyDescent="0.2">
      <c r="B8" s="12"/>
      <c r="D8" s="18" t="s">
        <v>17</v>
      </c>
      <c r="K8" s="197" t="s">
        <v>18</v>
      </c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K8" s="18" t="s">
        <v>19</v>
      </c>
      <c r="AM8" s="198"/>
      <c r="AN8" s="197"/>
      <c r="AO8" s="198"/>
      <c r="AR8" s="12"/>
      <c r="BS8" s="9" t="s">
        <v>6</v>
      </c>
    </row>
    <row r="9" spans="1:74" ht="14.45" customHeight="1" x14ac:dyDescent="0.2">
      <c r="B9" s="12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M9" s="198"/>
      <c r="AN9" s="198"/>
      <c r="AO9" s="198"/>
      <c r="AR9" s="12"/>
      <c r="BS9" s="9" t="s">
        <v>6</v>
      </c>
    </row>
    <row r="10" spans="1:74" ht="12" customHeight="1" x14ac:dyDescent="0.2">
      <c r="B10" s="12"/>
      <c r="D10" s="18" t="s">
        <v>20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K10" s="18" t="s">
        <v>21</v>
      </c>
      <c r="AM10" s="198"/>
      <c r="AN10" s="197" t="s">
        <v>1</v>
      </c>
      <c r="AO10" s="198"/>
      <c r="AR10" s="12"/>
      <c r="BS10" s="9" t="s">
        <v>6</v>
      </c>
    </row>
    <row r="11" spans="1:74" ht="18.399999999999999" customHeight="1" x14ac:dyDescent="0.2">
      <c r="B11" s="12"/>
      <c r="E11" s="16" t="s">
        <v>18</v>
      </c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K11" s="18" t="s">
        <v>22</v>
      </c>
      <c r="AM11" s="198"/>
      <c r="AN11" s="197" t="s">
        <v>1</v>
      </c>
      <c r="AO11" s="198"/>
      <c r="AR11" s="12"/>
      <c r="BS11" s="9" t="s">
        <v>6</v>
      </c>
    </row>
    <row r="12" spans="1:74" ht="6.95" customHeight="1" x14ac:dyDescent="0.2">
      <c r="B12" s="12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M12" s="198"/>
      <c r="AN12" s="198"/>
      <c r="AO12" s="198"/>
      <c r="AR12" s="12"/>
      <c r="BS12" s="9" t="s">
        <v>6</v>
      </c>
    </row>
    <row r="13" spans="1:74" ht="12" customHeight="1" x14ac:dyDescent="0.2">
      <c r="B13" s="12"/>
      <c r="D13" s="18" t="s">
        <v>23</v>
      </c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K13" s="18" t="s">
        <v>21</v>
      </c>
      <c r="AM13" s="198"/>
      <c r="AN13" s="197" t="s">
        <v>1</v>
      </c>
      <c r="AO13" s="198"/>
      <c r="AR13" s="12"/>
      <c r="BS13" s="9" t="s">
        <v>6</v>
      </c>
    </row>
    <row r="14" spans="1:74" ht="12.75" x14ac:dyDescent="0.2">
      <c r="B14" s="12"/>
      <c r="E14" s="16" t="s">
        <v>18</v>
      </c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K14" s="18" t="s">
        <v>22</v>
      </c>
      <c r="AM14" s="198"/>
      <c r="AN14" s="197" t="s">
        <v>1</v>
      </c>
      <c r="AO14" s="198"/>
      <c r="AR14" s="12"/>
      <c r="BS14" s="9" t="s">
        <v>6</v>
      </c>
    </row>
    <row r="15" spans="1:74" ht="6.95" customHeight="1" x14ac:dyDescent="0.2">
      <c r="B15" s="12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M15" s="198"/>
      <c r="AN15" s="198"/>
      <c r="AO15" s="198"/>
      <c r="AR15" s="12"/>
      <c r="BS15" s="9" t="s">
        <v>3</v>
      </c>
    </row>
    <row r="16" spans="1:74" ht="12" customHeight="1" x14ac:dyDescent="0.2">
      <c r="B16" s="12"/>
      <c r="D16" s="18" t="s">
        <v>24</v>
      </c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K16" s="18" t="s">
        <v>21</v>
      </c>
      <c r="AM16" s="198"/>
      <c r="AN16" s="197" t="s">
        <v>1</v>
      </c>
      <c r="AO16" s="198"/>
      <c r="AR16" s="12"/>
      <c r="BS16" s="9" t="s">
        <v>3</v>
      </c>
    </row>
    <row r="17" spans="2:71" ht="18.399999999999999" customHeight="1" x14ac:dyDescent="0.2">
      <c r="B17" s="12"/>
      <c r="E17" s="16" t="s">
        <v>18</v>
      </c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K17" s="18" t="s">
        <v>22</v>
      </c>
      <c r="AM17" s="198"/>
      <c r="AN17" s="197" t="s">
        <v>1</v>
      </c>
      <c r="AO17" s="198"/>
      <c r="AR17" s="12"/>
      <c r="BS17" s="9" t="s">
        <v>25</v>
      </c>
    </row>
    <row r="18" spans="2:71" ht="6.95" customHeight="1" x14ac:dyDescent="0.2">
      <c r="B18" s="12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M18" s="198"/>
      <c r="AN18" s="198"/>
      <c r="AO18" s="198"/>
      <c r="AR18" s="12"/>
      <c r="BS18" s="9" t="s">
        <v>6</v>
      </c>
    </row>
    <row r="19" spans="2:71" ht="12" customHeight="1" x14ac:dyDescent="0.2">
      <c r="B19" s="12"/>
      <c r="D19" s="18" t="s">
        <v>26</v>
      </c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K19" s="18" t="s">
        <v>21</v>
      </c>
      <c r="AM19" s="198"/>
      <c r="AN19" s="197" t="s">
        <v>1</v>
      </c>
      <c r="AO19" s="198"/>
      <c r="AR19" s="12"/>
      <c r="BS19" s="9" t="s">
        <v>6</v>
      </c>
    </row>
    <row r="20" spans="2:71" ht="18.399999999999999" customHeight="1" x14ac:dyDescent="0.2">
      <c r="B20" s="12"/>
      <c r="E20" s="16" t="s">
        <v>18</v>
      </c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K20" s="18" t="s">
        <v>22</v>
      </c>
      <c r="AM20" s="198"/>
      <c r="AN20" s="197" t="s">
        <v>1</v>
      </c>
      <c r="AO20" s="198"/>
      <c r="AR20" s="12"/>
      <c r="BS20" s="9" t="s">
        <v>25</v>
      </c>
    </row>
    <row r="21" spans="2:71" ht="6.95" customHeight="1" x14ac:dyDescent="0.2">
      <c r="B21" s="12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t="s">
        <v>640</v>
      </c>
      <c r="AM21" s="199"/>
      <c r="AN21" s="199"/>
      <c r="AO21" s="199"/>
      <c r="AR21" s="12"/>
    </row>
    <row r="22" spans="2:71" ht="12" customHeight="1" x14ac:dyDescent="0.2">
      <c r="B22" s="12"/>
      <c r="D22" s="18" t="s">
        <v>27</v>
      </c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M22" s="199"/>
      <c r="AN22" s="199"/>
      <c r="AO22" s="199"/>
      <c r="AR22" s="12"/>
    </row>
    <row r="23" spans="2:71" ht="16.5" customHeight="1" x14ac:dyDescent="0.2">
      <c r="B23" s="12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2"/>
    </row>
    <row r="24" spans="2:71" ht="6.95" customHeight="1" x14ac:dyDescent="0.2">
      <c r="B24" s="12"/>
      <c r="AR24" s="12"/>
    </row>
    <row r="25" spans="2:71" ht="6.95" customHeight="1" x14ac:dyDescent="0.2">
      <c r="B25" s="1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R25" s="12"/>
    </row>
    <row r="26" spans="2:71" s="1" customFormat="1" ht="25.9" customHeight="1" x14ac:dyDescent="0.2">
      <c r="B26" s="20"/>
      <c r="D26" s="21" t="s">
        <v>28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90">
        <f>ROUND(AG94,2)</f>
        <v>0</v>
      </c>
      <c r="AL26" s="191"/>
      <c r="AM26" s="191"/>
      <c r="AN26" s="191"/>
      <c r="AO26" s="191"/>
      <c r="AR26" s="20"/>
    </row>
    <row r="27" spans="2:71" s="1" customFormat="1" ht="6.95" customHeight="1" x14ac:dyDescent="0.2">
      <c r="B27" s="20"/>
      <c r="AR27" s="20"/>
    </row>
    <row r="28" spans="2:71" s="1" customFormat="1" ht="12.75" x14ac:dyDescent="0.2">
      <c r="B28" s="20"/>
      <c r="L28" s="192" t="s">
        <v>29</v>
      </c>
      <c r="M28" s="192"/>
      <c r="N28" s="192"/>
      <c r="O28" s="192"/>
      <c r="P28" s="192"/>
      <c r="W28" s="192" t="s">
        <v>30</v>
      </c>
      <c r="X28" s="192"/>
      <c r="Y28" s="192"/>
      <c r="Z28" s="192"/>
      <c r="AA28" s="192"/>
      <c r="AB28" s="192"/>
      <c r="AC28" s="192"/>
      <c r="AD28" s="192"/>
      <c r="AE28" s="192"/>
      <c r="AK28" s="192" t="s">
        <v>31</v>
      </c>
      <c r="AL28" s="192"/>
      <c r="AM28" s="192"/>
      <c r="AN28" s="192"/>
      <c r="AO28" s="192"/>
      <c r="AR28" s="20"/>
    </row>
    <row r="29" spans="2:71" s="2" customFormat="1" ht="14.45" customHeight="1" x14ac:dyDescent="0.2">
      <c r="B29" s="23"/>
      <c r="D29" s="18" t="s">
        <v>32</v>
      </c>
      <c r="F29" s="18" t="s">
        <v>33</v>
      </c>
      <c r="L29" s="169">
        <v>0.21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23"/>
    </row>
    <row r="30" spans="2:71" s="2" customFormat="1" ht="14.45" customHeight="1" x14ac:dyDescent="0.2">
      <c r="B30" s="23"/>
      <c r="F30" s="18" t="s">
        <v>34</v>
      </c>
      <c r="L30" s="169">
        <v>0.12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23"/>
    </row>
    <row r="31" spans="2:71" s="2" customFormat="1" ht="14.45" hidden="1" customHeight="1" x14ac:dyDescent="0.2">
      <c r="B31" s="23"/>
      <c r="F31" s="18" t="s">
        <v>35</v>
      </c>
      <c r="L31" s="169">
        <v>0.21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23"/>
    </row>
    <row r="32" spans="2:71" s="2" customFormat="1" ht="14.45" hidden="1" customHeight="1" x14ac:dyDescent="0.2">
      <c r="B32" s="23"/>
      <c r="F32" s="18" t="s">
        <v>36</v>
      </c>
      <c r="L32" s="169">
        <v>0.12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23"/>
    </row>
    <row r="33" spans="2:44" s="2" customFormat="1" ht="14.45" hidden="1" customHeight="1" x14ac:dyDescent="0.2">
      <c r="B33" s="23"/>
      <c r="F33" s="18" t="s">
        <v>37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23"/>
    </row>
    <row r="34" spans="2:44" s="1" customFormat="1" ht="6.95" customHeight="1" x14ac:dyDescent="0.2">
      <c r="B34" s="20"/>
      <c r="AR34" s="20"/>
    </row>
    <row r="35" spans="2:44" s="1" customFormat="1" ht="25.9" customHeight="1" x14ac:dyDescent="0.2">
      <c r="B35" s="20"/>
      <c r="C35" s="24"/>
      <c r="D35" s="25" t="s">
        <v>38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 t="s">
        <v>39</v>
      </c>
      <c r="U35" s="26"/>
      <c r="V35" s="26"/>
      <c r="W35" s="26"/>
      <c r="X35" s="170" t="s">
        <v>40</v>
      </c>
      <c r="Y35" s="171"/>
      <c r="Z35" s="171"/>
      <c r="AA35" s="171"/>
      <c r="AB35" s="171"/>
      <c r="AC35" s="26"/>
      <c r="AD35" s="26"/>
      <c r="AE35" s="26"/>
      <c r="AF35" s="26"/>
      <c r="AG35" s="26"/>
      <c r="AH35" s="26"/>
      <c r="AI35" s="26"/>
      <c r="AJ35" s="26"/>
      <c r="AK35" s="172">
        <f>SUM(AK26:AK33)</f>
        <v>0</v>
      </c>
      <c r="AL35" s="171"/>
      <c r="AM35" s="171"/>
      <c r="AN35" s="171"/>
      <c r="AO35" s="173"/>
      <c r="AP35" s="24"/>
      <c r="AQ35" s="24"/>
      <c r="AR35" s="20"/>
    </row>
    <row r="36" spans="2:44" s="1" customFormat="1" ht="6.95" customHeight="1" x14ac:dyDescent="0.2">
      <c r="B36" s="20"/>
      <c r="AR36" s="20"/>
    </row>
    <row r="37" spans="2:44" s="1" customFormat="1" ht="14.45" customHeight="1" x14ac:dyDescent="0.2">
      <c r="B37" s="20"/>
      <c r="AR37" s="20"/>
    </row>
    <row r="38" spans="2:44" ht="14.45" customHeight="1" x14ac:dyDescent="0.2">
      <c r="B38" s="12"/>
      <c r="AR38" s="12"/>
    </row>
    <row r="39" spans="2:44" ht="14.45" customHeight="1" x14ac:dyDescent="0.2">
      <c r="B39" s="12"/>
      <c r="AR39" s="12"/>
    </row>
    <row r="40" spans="2:44" ht="14.45" customHeight="1" x14ac:dyDescent="0.2">
      <c r="B40" s="12"/>
      <c r="AR40" s="12"/>
    </row>
    <row r="41" spans="2:44" ht="14.45" customHeight="1" x14ac:dyDescent="0.2">
      <c r="B41" s="12"/>
      <c r="AR41" s="12"/>
    </row>
    <row r="42" spans="2:44" ht="14.45" customHeight="1" x14ac:dyDescent="0.2">
      <c r="B42" s="12"/>
      <c r="AR42" s="12"/>
    </row>
    <row r="43" spans="2:44" ht="14.45" customHeight="1" x14ac:dyDescent="0.2">
      <c r="B43" s="12"/>
      <c r="AR43" s="12"/>
    </row>
    <row r="44" spans="2:44" ht="14.45" customHeight="1" x14ac:dyDescent="0.2">
      <c r="B44" s="12"/>
      <c r="AR44" s="12"/>
    </row>
    <row r="45" spans="2:44" ht="14.45" customHeight="1" x14ac:dyDescent="0.2">
      <c r="B45" s="12"/>
      <c r="AR45" s="12"/>
    </row>
    <row r="46" spans="2:44" ht="14.45" customHeight="1" x14ac:dyDescent="0.2">
      <c r="B46" s="12"/>
      <c r="AR46" s="12"/>
    </row>
    <row r="47" spans="2:44" ht="14.45" customHeight="1" x14ac:dyDescent="0.2">
      <c r="B47" s="12"/>
      <c r="AR47" s="12"/>
    </row>
    <row r="48" spans="2:44" ht="14.45" customHeight="1" x14ac:dyDescent="0.2">
      <c r="B48" s="12"/>
      <c r="AR48" s="12"/>
    </row>
    <row r="49" spans="2:44" s="1" customFormat="1" ht="14.45" customHeight="1" x14ac:dyDescent="0.2">
      <c r="B49" s="20"/>
      <c r="D49" s="28" t="s">
        <v>41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8" t="s">
        <v>42</v>
      </c>
      <c r="AI49" s="29"/>
      <c r="AJ49" s="29"/>
      <c r="AK49" s="29"/>
      <c r="AL49" s="29"/>
      <c r="AM49" s="29"/>
      <c r="AN49" s="29"/>
      <c r="AO49" s="29"/>
      <c r="AR49" s="20"/>
    </row>
    <row r="50" spans="2:44" x14ac:dyDescent="0.2">
      <c r="B50" s="12"/>
      <c r="AR50" s="12"/>
    </row>
    <row r="51" spans="2:44" x14ac:dyDescent="0.2">
      <c r="B51" s="12"/>
      <c r="AR51" s="12"/>
    </row>
    <row r="52" spans="2:44" x14ac:dyDescent="0.2">
      <c r="B52" s="12"/>
      <c r="AR52" s="12"/>
    </row>
    <row r="53" spans="2:44" x14ac:dyDescent="0.2">
      <c r="B53" s="12"/>
      <c r="AR53" s="12"/>
    </row>
    <row r="54" spans="2:44" x14ac:dyDescent="0.2">
      <c r="B54" s="12"/>
      <c r="AR54" s="12"/>
    </row>
    <row r="55" spans="2:44" x14ac:dyDescent="0.2">
      <c r="B55" s="12"/>
      <c r="AR55" s="12"/>
    </row>
    <row r="56" spans="2:44" x14ac:dyDescent="0.2">
      <c r="B56" s="12"/>
      <c r="AR56" s="12"/>
    </row>
    <row r="57" spans="2:44" x14ac:dyDescent="0.2">
      <c r="B57" s="12"/>
      <c r="AR57" s="12"/>
    </row>
    <row r="58" spans="2:44" x14ac:dyDescent="0.2">
      <c r="B58" s="12"/>
      <c r="AR58" s="12"/>
    </row>
    <row r="59" spans="2:44" x14ac:dyDescent="0.2">
      <c r="B59" s="12"/>
      <c r="AR59" s="12"/>
    </row>
    <row r="60" spans="2:44" s="1" customFormat="1" ht="12.75" x14ac:dyDescent="0.2">
      <c r="B60" s="20"/>
      <c r="D60" s="30" t="s">
        <v>43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0" t="s">
        <v>44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0" t="s">
        <v>43</v>
      </c>
      <c r="AI60" s="22"/>
      <c r="AJ60" s="22"/>
      <c r="AK60" s="22"/>
      <c r="AL60" s="22"/>
      <c r="AM60" s="30" t="s">
        <v>44</v>
      </c>
      <c r="AN60" s="22"/>
      <c r="AO60" s="22"/>
      <c r="AR60" s="20"/>
    </row>
    <row r="61" spans="2:44" x14ac:dyDescent="0.2">
      <c r="B61" s="12"/>
      <c r="AR61" s="12"/>
    </row>
    <row r="62" spans="2:44" x14ac:dyDescent="0.2">
      <c r="B62" s="12"/>
      <c r="AR62" s="12"/>
    </row>
    <row r="63" spans="2:44" x14ac:dyDescent="0.2">
      <c r="B63" s="12"/>
      <c r="AR63" s="12"/>
    </row>
    <row r="64" spans="2:44" s="1" customFormat="1" ht="12.75" x14ac:dyDescent="0.2">
      <c r="B64" s="20"/>
      <c r="D64" s="28" t="s">
        <v>45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8" t="s">
        <v>46</v>
      </c>
      <c r="AI64" s="29"/>
      <c r="AJ64" s="29"/>
      <c r="AK64" s="29"/>
      <c r="AL64" s="29"/>
      <c r="AM64" s="29"/>
      <c r="AN64" s="29"/>
      <c r="AO64" s="29"/>
      <c r="AR64" s="20"/>
    </row>
    <row r="65" spans="2:44" x14ac:dyDescent="0.2">
      <c r="B65" s="12"/>
      <c r="AI65" s="199"/>
      <c r="AJ65" s="199"/>
      <c r="AK65" s="199"/>
      <c r="AL65" s="199"/>
      <c r="AM65" s="199"/>
      <c r="AN65" s="199"/>
      <c r="AO65" s="199"/>
      <c r="AR65" s="12"/>
    </row>
    <row r="66" spans="2:44" x14ac:dyDescent="0.2">
      <c r="B66" s="12"/>
      <c r="AH66" s="193"/>
      <c r="AI66" s="198"/>
      <c r="AJ66" s="198"/>
      <c r="AK66" s="198"/>
      <c r="AL66" s="198"/>
      <c r="AM66" s="198"/>
      <c r="AN66" s="198"/>
      <c r="AO66" s="198"/>
      <c r="AR66" s="12"/>
    </row>
    <row r="67" spans="2:44" x14ac:dyDescent="0.2">
      <c r="B67" s="12"/>
      <c r="AH67" s="193"/>
      <c r="AI67" s="198"/>
      <c r="AJ67" s="198"/>
      <c r="AK67" s="198"/>
      <c r="AL67" s="198"/>
      <c r="AM67" s="198"/>
      <c r="AN67" s="198"/>
      <c r="AO67" s="198"/>
      <c r="AR67" s="12"/>
    </row>
    <row r="68" spans="2:44" x14ac:dyDescent="0.2">
      <c r="B68" s="12"/>
      <c r="AH68" s="193"/>
      <c r="AI68" s="198"/>
      <c r="AJ68" s="198"/>
      <c r="AK68" s="198"/>
      <c r="AL68" s="198"/>
      <c r="AM68" s="198"/>
      <c r="AN68" s="198"/>
      <c r="AO68" s="198"/>
      <c r="AR68" s="12"/>
    </row>
    <row r="69" spans="2:44" x14ac:dyDescent="0.2">
      <c r="B69" s="12"/>
      <c r="AH69" s="193"/>
      <c r="AI69" s="198"/>
      <c r="AJ69" s="198"/>
      <c r="AK69" s="198"/>
      <c r="AL69" s="198"/>
      <c r="AM69" s="198"/>
      <c r="AN69" s="198"/>
      <c r="AO69" s="198"/>
      <c r="AR69" s="12"/>
    </row>
    <row r="70" spans="2:44" x14ac:dyDescent="0.2">
      <c r="B70" s="12"/>
      <c r="AH70" s="193"/>
      <c r="AI70" s="198"/>
      <c r="AJ70" s="198"/>
      <c r="AK70" s="198"/>
      <c r="AL70" s="198"/>
      <c r="AM70" s="198"/>
      <c r="AN70" s="198"/>
      <c r="AO70" s="198"/>
      <c r="AR70" s="12"/>
    </row>
    <row r="71" spans="2:44" x14ac:dyDescent="0.2">
      <c r="B71" s="12"/>
      <c r="AH71" s="193"/>
      <c r="AI71" s="198"/>
      <c r="AJ71" s="198"/>
      <c r="AK71" s="198"/>
      <c r="AL71" s="198"/>
      <c r="AM71" s="198"/>
      <c r="AN71" s="198"/>
      <c r="AO71" s="198"/>
      <c r="AR71" s="12"/>
    </row>
    <row r="72" spans="2:44" x14ac:dyDescent="0.2">
      <c r="B72" s="12"/>
      <c r="AH72" s="193"/>
      <c r="AI72" s="198"/>
      <c r="AJ72" s="198"/>
      <c r="AK72" s="198"/>
      <c r="AL72" s="198"/>
      <c r="AM72" s="198"/>
      <c r="AN72" s="198"/>
      <c r="AO72" s="198"/>
      <c r="AR72" s="12"/>
    </row>
    <row r="73" spans="2:44" x14ac:dyDescent="0.2">
      <c r="B73" s="12"/>
      <c r="AH73" s="193"/>
      <c r="AI73" s="198"/>
      <c r="AJ73" s="198"/>
      <c r="AK73" s="198"/>
      <c r="AL73" s="198"/>
      <c r="AM73" s="198"/>
      <c r="AN73" s="198"/>
      <c r="AO73" s="198"/>
      <c r="AR73" s="12"/>
    </row>
    <row r="74" spans="2:44" x14ac:dyDescent="0.2">
      <c r="B74" s="12"/>
      <c r="AH74" s="193"/>
      <c r="AI74" s="198"/>
      <c r="AJ74" s="198"/>
      <c r="AK74" s="198"/>
      <c r="AL74" s="198"/>
      <c r="AM74" s="198"/>
      <c r="AN74" s="198"/>
      <c r="AO74" s="198"/>
      <c r="AR74" s="12"/>
    </row>
    <row r="75" spans="2:44" s="1" customFormat="1" ht="12.75" x14ac:dyDescent="0.2">
      <c r="B75" s="20"/>
      <c r="D75" s="30" t="s">
        <v>43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0" t="s">
        <v>44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0" t="s">
        <v>43</v>
      </c>
      <c r="AI75" s="22"/>
      <c r="AJ75" s="22"/>
      <c r="AK75" s="22"/>
      <c r="AL75" s="22"/>
      <c r="AM75" s="30" t="s">
        <v>44</v>
      </c>
      <c r="AN75" s="22"/>
      <c r="AO75" s="22"/>
      <c r="AR75" s="20"/>
    </row>
    <row r="76" spans="2:44" s="1" customFormat="1" x14ac:dyDescent="0.2">
      <c r="B76" s="20"/>
      <c r="AR76" s="20"/>
    </row>
    <row r="77" spans="2:44" s="1" customFormat="1" ht="6.95" customHeight="1" x14ac:dyDescent="0.2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20"/>
    </row>
    <row r="81" spans="1:91" s="1" customFormat="1" ht="6.95" customHeight="1" x14ac:dyDescent="0.2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20"/>
    </row>
    <row r="82" spans="1:91" s="1" customFormat="1" ht="24.95" customHeight="1" x14ac:dyDescent="0.2">
      <c r="B82" s="20"/>
      <c r="C82" s="13" t="s">
        <v>47</v>
      </c>
      <c r="AR82" s="20"/>
    </row>
    <row r="83" spans="1:91" s="1" customFormat="1" ht="6.95" customHeight="1" x14ac:dyDescent="0.2">
      <c r="B83" s="20"/>
      <c r="AR83" s="20"/>
    </row>
    <row r="84" spans="1:91" s="3" customFormat="1" ht="12" customHeight="1" x14ac:dyDescent="0.2">
      <c r="B84" s="35"/>
      <c r="C84" s="18" t="s">
        <v>12</v>
      </c>
      <c r="L84" s="3" t="str">
        <f>K5</f>
        <v>03 - VYTAPENI - VÝMĚNÍK</v>
      </c>
      <c r="AR84" s="35"/>
    </row>
    <row r="85" spans="1:91" s="4" customFormat="1" ht="36.950000000000003" customHeight="1" x14ac:dyDescent="0.2">
      <c r="B85" s="36"/>
      <c r="C85" s="37" t="s">
        <v>13</v>
      </c>
      <c r="L85" s="158" t="str">
        <f>K6</f>
        <v>Obchodní akademie a vyšší odborná škola Brno, Kotlářská 263/9, Brno</v>
      </c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R85" s="36"/>
    </row>
    <row r="86" spans="1:91" s="1" customFormat="1" ht="6.95" customHeight="1" x14ac:dyDescent="0.2">
      <c r="B86" s="20"/>
      <c r="AR86" s="20"/>
    </row>
    <row r="87" spans="1:91" s="1" customFormat="1" ht="12" customHeight="1" x14ac:dyDescent="0.2">
      <c r="B87" s="20"/>
      <c r="C87" s="18" t="s">
        <v>17</v>
      </c>
      <c r="L87" s="38" t="str">
        <f>IF(K8="","",K8)</f>
        <v xml:space="preserve"> </v>
      </c>
      <c r="AI87" s="18" t="s">
        <v>19</v>
      </c>
      <c r="AM87" s="160" t="str">
        <f>IF(AN8= "","",AN8)</f>
        <v/>
      </c>
      <c r="AN87" s="160"/>
      <c r="AR87" s="20"/>
    </row>
    <row r="88" spans="1:91" s="1" customFormat="1" ht="6.95" customHeight="1" x14ac:dyDescent="0.2">
      <c r="B88" s="20"/>
      <c r="AR88" s="20"/>
    </row>
    <row r="89" spans="1:91" s="1" customFormat="1" ht="15.2" customHeight="1" x14ac:dyDescent="0.2">
      <c r="B89" s="20"/>
      <c r="C89" s="18" t="s">
        <v>20</v>
      </c>
      <c r="L89" s="3" t="str">
        <f>IF(E11= "","",E11)</f>
        <v xml:space="preserve"> </v>
      </c>
      <c r="AI89" s="18" t="s">
        <v>24</v>
      </c>
      <c r="AM89" s="161" t="str">
        <f>IF(E17="","",E17)</f>
        <v xml:space="preserve"> </v>
      </c>
      <c r="AN89" s="162"/>
      <c r="AO89" s="162"/>
      <c r="AP89" s="162"/>
      <c r="AR89" s="20"/>
      <c r="AS89" s="163" t="s">
        <v>48</v>
      </c>
      <c r="AT89" s="164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1" customFormat="1" ht="15.2" customHeight="1" x14ac:dyDescent="0.2">
      <c r="B90" s="20"/>
      <c r="C90" s="18" t="s">
        <v>23</v>
      </c>
      <c r="L90" s="3" t="str">
        <f>IF(E14="","",E14)</f>
        <v xml:space="preserve"> </v>
      </c>
      <c r="AI90" s="18" t="s">
        <v>26</v>
      </c>
      <c r="AM90" s="161" t="str">
        <f>IF(E20="","",E20)</f>
        <v xml:space="preserve"> </v>
      </c>
      <c r="AN90" s="162"/>
      <c r="AO90" s="162"/>
      <c r="AP90" s="162"/>
      <c r="AR90" s="20"/>
      <c r="AS90" s="165"/>
      <c r="AT90" s="166"/>
      <c r="BD90" s="41"/>
    </row>
    <row r="91" spans="1:91" s="1" customFormat="1" ht="10.9" customHeight="1" x14ac:dyDescent="0.2">
      <c r="B91" s="20"/>
      <c r="AR91" s="20"/>
      <c r="AS91" s="165"/>
      <c r="AT91" s="166"/>
      <c r="BD91" s="41"/>
    </row>
    <row r="92" spans="1:91" s="1" customFormat="1" ht="29.25" customHeight="1" x14ac:dyDescent="0.2">
      <c r="B92" s="20"/>
      <c r="C92" s="174" t="s">
        <v>49</v>
      </c>
      <c r="D92" s="175"/>
      <c r="E92" s="175"/>
      <c r="F92" s="175"/>
      <c r="G92" s="175"/>
      <c r="H92" s="42"/>
      <c r="I92" s="176" t="s">
        <v>50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51</v>
      </c>
      <c r="AH92" s="175"/>
      <c r="AI92" s="175"/>
      <c r="AJ92" s="175"/>
      <c r="AK92" s="175"/>
      <c r="AL92" s="175"/>
      <c r="AM92" s="175"/>
      <c r="AN92" s="176" t="s">
        <v>52</v>
      </c>
      <c r="AO92" s="175"/>
      <c r="AP92" s="178"/>
      <c r="AQ92" s="43" t="s">
        <v>53</v>
      </c>
      <c r="AR92" s="20"/>
      <c r="AS92" s="44" t="s">
        <v>54</v>
      </c>
      <c r="AT92" s="45" t="s">
        <v>55</v>
      </c>
      <c r="AU92" s="45" t="s">
        <v>56</v>
      </c>
      <c r="AV92" s="45" t="s">
        <v>57</v>
      </c>
      <c r="AW92" s="45" t="s">
        <v>58</v>
      </c>
      <c r="AX92" s="45" t="s">
        <v>59</v>
      </c>
      <c r="AY92" s="45" t="s">
        <v>60</v>
      </c>
      <c r="AZ92" s="45" t="s">
        <v>61</v>
      </c>
      <c r="BA92" s="45" t="s">
        <v>62</v>
      </c>
      <c r="BB92" s="45" t="s">
        <v>63</v>
      </c>
      <c r="BC92" s="45" t="s">
        <v>64</v>
      </c>
      <c r="BD92" s="46" t="s">
        <v>65</v>
      </c>
    </row>
    <row r="93" spans="1:91" s="1" customFormat="1" ht="10.9" customHeight="1" x14ac:dyDescent="0.2">
      <c r="B93" s="20"/>
      <c r="AR93" s="20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5" customFormat="1" ht="32.450000000000003" customHeight="1" x14ac:dyDescent="0.2">
      <c r="B94" s="48"/>
      <c r="C94" s="49" t="s">
        <v>66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183">
        <f>ROUND(AG95,2)</f>
        <v>0</v>
      </c>
      <c r="AH94" s="183"/>
      <c r="AI94" s="183"/>
      <c r="AJ94" s="183"/>
      <c r="AK94" s="183"/>
      <c r="AL94" s="183"/>
      <c r="AM94" s="183"/>
      <c r="AN94" s="184">
        <f>SUM(AG94,AT94)</f>
        <v>0</v>
      </c>
      <c r="AO94" s="184"/>
      <c r="AP94" s="184"/>
      <c r="AQ94" s="51" t="s">
        <v>1</v>
      </c>
      <c r="AR94" s="48"/>
      <c r="AS94" s="52">
        <f>ROUND(AS95,2)</f>
        <v>0</v>
      </c>
      <c r="AT94" s="53">
        <f>ROUND(SUM(AV94:AW94),2)</f>
        <v>0</v>
      </c>
      <c r="AU94" s="54">
        <f>ROUND(AU95,5)</f>
        <v>51.576000000000001</v>
      </c>
      <c r="AV94" s="53">
        <f>ROUND(AZ94*L29,2)</f>
        <v>0</v>
      </c>
      <c r="AW94" s="53">
        <f>ROUND(BA94*L30,2)</f>
        <v>0</v>
      </c>
      <c r="AX94" s="53">
        <f>ROUND(BB94*L29,2)</f>
        <v>0</v>
      </c>
      <c r="AY94" s="53">
        <f>ROUND(BC94*L30,2)</f>
        <v>0</v>
      </c>
      <c r="AZ94" s="53">
        <f>ROUND(AZ95,2)</f>
        <v>0</v>
      </c>
      <c r="BA94" s="53">
        <f>ROUND(BA95,2)</f>
        <v>0</v>
      </c>
      <c r="BB94" s="53">
        <f>ROUND(BB95,2)</f>
        <v>0</v>
      </c>
      <c r="BC94" s="53">
        <f>ROUND(BC95,2)</f>
        <v>0</v>
      </c>
      <c r="BD94" s="55">
        <f>ROUND(BD95,2)</f>
        <v>0</v>
      </c>
      <c r="BS94" s="56" t="s">
        <v>67</v>
      </c>
      <c r="BT94" s="56" t="s">
        <v>68</v>
      </c>
      <c r="BU94" s="57" t="s">
        <v>69</v>
      </c>
      <c r="BV94" s="56" t="s">
        <v>70</v>
      </c>
      <c r="BW94" s="56" t="s">
        <v>4</v>
      </c>
      <c r="BX94" s="56" t="s">
        <v>71</v>
      </c>
      <c r="CL94" s="56" t="s">
        <v>1</v>
      </c>
    </row>
    <row r="95" spans="1:91" s="6" customFormat="1" ht="24.75" customHeight="1" x14ac:dyDescent="0.2">
      <c r="B95" s="58"/>
      <c r="C95" s="59"/>
      <c r="D95" s="182" t="s">
        <v>72</v>
      </c>
      <c r="E95" s="182"/>
      <c r="F95" s="182"/>
      <c r="G95" s="182"/>
      <c r="H95" s="182"/>
      <c r="I95" s="60"/>
      <c r="J95" s="182" t="s">
        <v>73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1">
        <f>ROUND(SUM(AG96:AG97),2)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61" t="s">
        <v>74</v>
      </c>
      <c r="AR95" s="58"/>
      <c r="AS95" s="62">
        <f>ROUND(SUM(AS96:AS97),2)</f>
        <v>0</v>
      </c>
      <c r="AT95" s="63">
        <f>ROUND(SUM(AV95:AW95),2)</f>
        <v>0</v>
      </c>
      <c r="AU95" s="64">
        <f>ROUND(SUM(AU96:AU97),5)</f>
        <v>51.576000000000001</v>
      </c>
      <c r="AV95" s="63">
        <f>ROUND(AZ95*L29,2)</f>
        <v>0</v>
      </c>
      <c r="AW95" s="63">
        <f>ROUND(BA95*L30,2)</f>
        <v>0</v>
      </c>
      <c r="AX95" s="63">
        <f>ROUND(BB95*L29,2)</f>
        <v>0</v>
      </c>
      <c r="AY95" s="63">
        <f>ROUND(BC95*L30,2)</f>
        <v>0</v>
      </c>
      <c r="AZ95" s="63">
        <f>ROUND(SUM(AZ96:AZ97),2)</f>
        <v>0</v>
      </c>
      <c r="BA95" s="63">
        <f>ROUND(SUM(BA96:BA97),2)</f>
        <v>0</v>
      </c>
      <c r="BB95" s="63">
        <f>ROUND(SUM(BB96:BB97),2)</f>
        <v>0</v>
      </c>
      <c r="BC95" s="63">
        <f>ROUND(SUM(BC96:BC97),2)</f>
        <v>0</v>
      </c>
      <c r="BD95" s="65">
        <f>ROUND(SUM(BD96:BD97),2)</f>
        <v>0</v>
      </c>
      <c r="BS95" s="66" t="s">
        <v>67</v>
      </c>
      <c r="BT95" s="66" t="s">
        <v>75</v>
      </c>
      <c r="BU95" s="66" t="s">
        <v>69</v>
      </c>
      <c r="BV95" s="66" t="s">
        <v>70</v>
      </c>
      <c r="BW95" s="66" t="s">
        <v>76</v>
      </c>
      <c r="BX95" s="66" t="s">
        <v>4</v>
      </c>
      <c r="CL95" s="66" t="s">
        <v>1</v>
      </c>
      <c r="CM95" s="66" t="s">
        <v>77</v>
      </c>
    </row>
    <row r="96" spans="1:91" s="3" customFormat="1" ht="16.5" customHeight="1" x14ac:dyDescent="0.2">
      <c r="A96" s="67" t="s">
        <v>78</v>
      </c>
      <c r="B96" s="35"/>
      <c r="C96" s="7"/>
      <c r="D96" s="7"/>
      <c r="E96" s="157" t="s">
        <v>79</v>
      </c>
      <c r="F96" s="157"/>
      <c r="G96" s="157"/>
      <c r="H96" s="157"/>
      <c r="I96" s="157"/>
      <c r="J96" s="7"/>
      <c r="K96" s="157" t="s">
        <v>80</v>
      </c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5">
        <f>'D.1.4.a - Technologie vyt...'!J32</f>
        <v>0</v>
      </c>
      <c r="AH96" s="156"/>
      <c r="AI96" s="156"/>
      <c r="AJ96" s="156"/>
      <c r="AK96" s="156"/>
      <c r="AL96" s="156"/>
      <c r="AM96" s="156"/>
      <c r="AN96" s="155">
        <f>SUM(AG96,AT96)</f>
        <v>0</v>
      </c>
      <c r="AO96" s="156"/>
      <c r="AP96" s="156"/>
      <c r="AQ96" s="68" t="s">
        <v>81</v>
      </c>
      <c r="AR96" s="35"/>
      <c r="AS96" s="69">
        <v>0</v>
      </c>
      <c r="AT96" s="70">
        <f>ROUND(SUM(AV96:AW96),2)</f>
        <v>0</v>
      </c>
      <c r="AU96" s="71">
        <f>'D.1.4.a - Technologie vyt...'!P128</f>
        <v>51.576000000000008</v>
      </c>
      <c r="AV96" s="70">
        <f>'D.1.4.a - Technologie vyt...'!J35</f>
        <v>0</v>
      </c>
      <c r="AW96" s="70">
        <f>'D.1.4.a - Technologie vyt...'!J36</f>
        <v>0</v>
      </c>
      <c r="AX96" s="70">
        <f>'D.1.4.a - Technologie vyt...'!J37</f>
        <v>0</v>
      </c>
      <c r="AY96" s="70">
        <f>'D.1.4.a - Technologie vyt...'!J38</f>
        <v>0</v>
      </c>
      <c r="AZ96" s="70">
        <f>'D.1.4.a - Technologie vyt...'!F35</f>
        <v>0</v>
      </c>
      <c r="BA96" s="70">
        <f>'D.1.4.a - Technologie vyt...'!F36</f>
        <v>0</v>
      </c>
      <c r="BB96" s="70">
        <f>'D.1.4.a - Technologie vyt...'!F37</f>
        <v>0</v>
      </c>
      <c r="BC96" s="70">
        <f>'D.1.4.a - Technologie vyt...'!F38</f>
        <v>0</v>
      </c>
      <c r="BD96" s="72">
        <f>'D.1.4.a - Technologie vyt...'!F39</f>
        <v>0</v>
      </c>
      <c r="BT96" s="16" t="s">
        <v>77</v>
      </c>
      <c r="BV96" s="16" t="s">
        <v>70</v>
      </c>
      <c r="BW96" s="16" t="s">
        <v>82</v>
      </c>
      <c r="BX96" s="16" t="s">
        <v>76</v>
      </c>
      <c r="CL96" s="16" t="s">
        <v>1</v>
      </c>
    </row>
    <row r="97" spans="1:90" s="3" customFormat="1" ht="16.5" customHeight="1" x14ac:dyDescent="0.2">
      <c r="A97" s="67" t="s">
        <v>78</v>
      </c>
      <c r="B97" s="35"/>
      <c r="C97" s="7"/>
      <c r="D97" s="7"/>
      <c r="E97" s="157" t="s">
        <v>83</v>
      </c>
      <c r="F97" s="157"/>
      <c r="G97" s="157"/>
      <c r="H97" s="157"/>
      <c r="I97" s="157"/>
      <c r="J97" s="7"/>
      <c r="K97" s="157" t="s">
        <v>84</v>
      </c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5">
        <f>'D.1.4.a_ - Měření a regulace'!J32</f>
        <v>0</v>
      </c>
      <c r="AH97" s="156"/>
      <c r="AI97" s="156"/>
      <c r="AJ97" s="156"/>
      <c r="AK97" s="156"/>
      <c r="AL97" s="156"/>
      <c r="AM97" s="156"/>
      <c r="AN97" s="155">
        <f>SUM(AG97,AT97)</f>
        <v>0</v>
      </c>
      <c r="AO97" s="156"/>
      <c r="AP97" s="156"/>
      <c r="AQ97" s="68" t="s">
        <v>81</v>
      </c>
      <c r="AR97" s="35"/>
      <c r="AS97" s="73">
        <v>0</v>
      </c>
      <c r="AT97" s="74">
        <f>ROUND(SUM(AV97:AW97),2)</f>
        <v>0</v>
      </c>
      <c r="AU97" s="75">
        <f>'D.1.4.a_ - Měření a regulace'!P123</f>
        <v>0</v>
      </c>
      <c r="AV97" s="74">
        <f>'D.1.4.a_ - Měření a regulace'!J35</f>
        <v>0</v>
      </c>
      <c r="AW97" s="74">
        <f>'D.1.4.a_ - Měření a regulace'!J36</f>
        <v>0</v>
      </c>
      <c r="AX97" s="74">
        <f>'D.1.4.a_ - Měření a regulace'!J37</f>
        <v>0</v>
      </c>
      <c r="AY97" s="74">
        <f>'D.1.4.a_ - Měření a regulace'!J38</f>
        <v>0</v>
      </c>
      <c r="AZ97" s="74">
        <f>'D.1.4.a_ - Měření a regulace'!F35</f>
        <v>0</v>
      </c>
      <c r="BA97" s="74">
        <f>'D.1.4.a_ - Měření a regulace'!F36</f>
        <v>0</v>
      </c>
      <c r="BB97" s="74">
        <f>'D.1.4.a_ - Měření a regulace'!F37</f>
        <v>0</v>
      </c>
      <c r="BC97" s="74">
        <f>'D.1.4.a_ - Měření a regulace'!F38</f>
        <v>0</v>
      </c>
      <c r="BD97" s="76">
        <f>'D.1.4.a_ - Měření a regulace'!F39</f>
        <v>0</v>
      </c>
      <c r="BT97" s="16" t="s">
        <v>77</v>
      </c>
      <c r="BV97" s="16" t="s">
        <v>70</v>
      </c>
      <c r="BW97" s="16" t="s">
        <v>85</v>
      </c>
      <c r="BX97" s="16" t="s">
        <v>76</v>
      </c>
      <c r="CL97" s="16" t="s">
        <v>1</v>
      </c>
    </row>
    <row r="98" spans="1:90" s="1" customFormat="1" ht="30" customHeight="1" x14ac:dyDescent="0.2">
      <c r="B98" s="20"/>
      <c r="AR98" s="20"/>
    </row>
    <row r="99" spans="1:90" s="1" customFormat="1" ht="6.95" customHeight="1" x14ac:dyDescent="0.2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20"/>
    </row>
  </sheetData>
  <sheetProtection algorithmName="SHA-512" hashValue="245mWzFi9DPt1AeldywUxvZr9R66+q7XuNyazUn1/J4Le0TeuEs6KibVmwKjZE6ZjlKfhTVE7FlIhJPTTqHbjg==" saltValue="5PdNSFDWpGuI7iO9wDdYaQ==" spinCount="100000" sheet="1" objects="1" scenarios="1"/>
  <mergeCells count="48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E97:I97"/>
    <mergeCell ref="K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E96:I96"/>
    <mergeCell ref="K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6" location="'D.1.4.a - Technologie vyt...'!C2" display="/" xr:uid="{00000000-0004-0000-0000-000000000000}"/>
    <hyperlink ref="A97" location="'D.1.4.a_ - Měření a regulace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5"/>
  <sheetViews>
    <sheetView showGridLines="0" topLeftCell="A114" workbookViewId="0">
      <selection activeCell="I131" sqref="I131"/>
    </sheetView>
  </sheetViews>
  <sheetFormatPr defaultRowHeight="11.25" x14ac:dyDescent="0.2"/>
  <cols>
    <col min="1" max="1" width="8.33203125" style="200" customWidth="1"/>
    <col min="2" max="2" width="1.1640625" style="200" customWidth="1"/>
    <col min="3" max="3" width="4.1640625" style="200" customWidth="1"/>
    <col min="4" max="4" width="4.33203125" style="200" customWidth="1"/>
    <col min="5" max="5" width="17.1640625" style="200" customWidth="1"/>
    <col min="6" max="6" width="50.83203125" style="200" customWidth="1"/>
    <col min="7" max="7" width="7.5" style="200" customWidth="1"/>
    <col min="8" max="8" width="14" style="200" customWidth="1"/>
    <col min="9" max="9" width="15.83203125" style="200" customWidth="1"/>
    <col min="10" max="10" width="22.33203125" style="200" customWidth="1"/>
    <col min="11" max="11" width="22.33203125" style="200" hidden="1" customWidth="1"/>
    <col min="12" max="12" width="9.33203125" style="200" customWidth="1"/>
    <col min="13" max="13" width="10.83203125" style="200" hidden="1" customWidth="1"/>
    <col min="14" max="14" width="9.33203125" style="200" hidden="1"/>
    <col min="15" max="20" width="14.1640625" style="200" hidden="1" customWidth="1"/>
    <col min="21" max="21" width="16.33203125" style="200" hidden="1" customWidth="1"/>
    <col min="22" max="22" width="12.33203125" style="200" customWidth="1"/>
    <col min="23" max="23" width="16.33203125" style="200" customWidth="1"/>
    <col min="24" max="24" width="12.33203125" style="200" customWidth="1"/>
    <col min="25" max="25" width="15" style="200" customWidth="1"/>
    <col min="26" max="26" width="11" style="200" customWidth="1"/>
    <col min="27" max="27" width="15" style="200" customWidth="1"/>
    <col min="28" max="28" width="16.33203125" style="200" customWidth="1"/>
    <col min="29" max="29" width="11" style="200" customWidth="1"/>
    <col min="30" max="30" width="15" style="200" customWidth="1"/>
    <col min="31" max="31" width="16.33203125" style="200" customWidth="1"/>
    <col min="32" max="43" width="9.33203125" style="200"/>
    <col min="44" max="65" width="9.33203125" style="200" hidden="1"/>
    <col min="66" max="16384" width="9.33203125" style="200"/>
  </cols>
  <sheetData>
    <row r="2" spans="2:46" ht="36.950000000000003" customHeight="1" x14ac:dyDescent="0.2"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03" t="s">
        <v>82</v>
      </c>
    </row>
    <row r="3" spans="2:46" ht="6.95" customHeight="1" x14ac:dyDescent="0.2">
      <c r="B3" s="204"/>
      <c r="C3" s="205"/>
      <c r="D3" s="205"/>
      <c r="E3" s="205"/>
      <c r="F3" s="205"/>
      <c r="G3" s="205"/>
      <c r="H3" s="205"/>
      <c r="I3" s="205"/>
      <c r="J3" s="205"/>
      <c r="K3" s="205"/>
      <c r="L3" s="206"/>
      <c r="AT3" s="203" t="s">
        <v>77</v>
      </c>
    </row>
    <row r="4" spans="2:46" ht="24.95" customHeight="1" x14ac:dyDescent="0.2">
      <c r="B4" s="206"/>
      <c r="D4" s="207" t="s">
        <v>86</v>
      </c>
      <c r="L4" s="206"/>
      <c r="M4" s="208" t="s">
        <v>10</v>
      </c>
      <c r="AT4" s="203" t="s">
        <v>3</v>
      </c>
    </row>
    <row r="5" spans="2:46" ht="6.95" customHeight="1" x14ac:dyDescent="0.2">
      <c r="B5" s="206"/>
      <c r="L5" s="206"/>
    </row>
    <row r="6" spans="2:46" ht="12" customHeight="1" x14ac:dyDescent="0.2">
      <c r="B6" s="206"/>
      <c r="D6" s="209" t="s">
        <v>13</v>
      </c>
      <c r="L6" s="206"/>
    </row>
    <row r="7" spans="2:46" ht="26.25" customHeight="1" x14ac:dyDescent="0.2">
      <c r="B7" s="206"/>
      <c r="E7" s="210" t="str">
        <f>'Rekapitulace stavby'!K6</f>
        <v>Obchodní akademie a vyšší odborná škola Brno, Kotlářská 263/9, Brno</v>
      </c>
      <c r="F7" s="211"/>
      <c r="G7" s="211"/>
      <c r="H7" s="211"/>
      <c r="L7" s="206"/>
    </row>
    <row r="8" spans="2:46" ht="12" customHeight="1" x14ac:dyDescent="0.2">
      <c r="B8" s="206"/>
      <c r="D8" s="209" t="s">
        <v>87</v>
      </c>
      <c r="L8" s="206"/>
    </row>
    <row r="9" spans="2:46" s="213" customFormat="1" ht="16.5" customHeight="1" x14ac:dyDescent="0.2">
      <c r="B9" s="212"/>
      <c r="E9" s="210" t="s">
        <v>88</v>
      </c>
      <c r="F9" s="214"/>
      <c r="G9" s="214"/>
      <c r="H9" s="214"/>
      <c r="L9" s="212"/>
    </row>
    <row r="10" spans="2:46" s="213" customFormat="1" ht="12" customHeight="1" x14ac:dyDescent="0.2">
      <c r="B10" s="212"/>
      <c r="D10" s="209" t="s">
        <v>89</v>
      </c>
      <c r="L10" s="212"/>
    </row>
    <row r="11" spans="2:46" s="213" customFormat="1" ht="16.5" customHeight="1" x14ac:dyDescent="0.2">
      <c r="B11" s="212"/>
      <c r="E11" s="215" t="s">
        <v>90</v>
      </c>
      <c r="F11" s="214"/>
      <c r="G11" s="214"/>
      <c r="H11" s="214"/>
      <c r="L11" s="212"/>
    </row>
    <row r="12" spans="2:46" s="213" customFormat="1" x14ac:dyDescent="0.2">
      <c r="B12" s="212"/>
      <c r="L12" s="212"/>
    </row>
    <row r="13" spans="2:46" s="213" customFormat="1" ht="12" customHeight="1" x14ac:dyDescent="0.2">
      <c r="B13" s="212"/>
      <c r="D13" s="209" t="s">
        <v>15</v>
      </c>
      <c r="F13" s="216" t="s">
        <v>1</v>
      </c>
      <c r="I13" s="209" t="s">
        <v>16</v>
      </c>
      <c r="J13" s="216" t="s">
        <v>1</v>
      </c>
      <c r="L13" s="212"/>
    </row>
    <row r="14" spans="2:46" s="213" customFormat="1" ht="12" customHeight="1" x14ac:dyDescent="0.2">
      <c r="B14" s="212"/>
      <c r="D14" s="209" t="s">
        <v>17</v>
      </c>
      <c r="F14" s="216" t="s">
        <v>18</v>
      </c>
      <c r="I14" s="209" t="s">
        <v>19</v>
      </c>
      <c r="J14" s="217">
        <f>'Rekapitulace stavby'!AN8</f>
        <v>0</v>
      </c>
      <c r="L14" s="212"/>
    </row>
    <row r="15" spans="2:46" s="213" customFormat="1" ht="10.9" customHeight="1" x14ac:dyDescent="0.2">
      <c r="B15" s="212"/>
      <c r="L15" s="212"/>
    </row>
    <row r="16" spans="2:46" s="213" customFormat="1" ht="12" customHeight="1" x14ac:dyDescent="0.2">
      <c r="B16" s="212"/>
      <c r="D16" s="209" t="s">
        <v>20</v>
      </c>
      <c r="I16" s="209" t="s">
        <v>21</v>
      </c>
      <c r="J16" s="216" t="str">
        <f>IF('Rekapitulace stavby'!AN10="","",'Rekapitulace stavby'!AN10)</f>
        <v/>
      </c>
      <c r="L16" s="212"/>
    </row>
    <row r="17" spans="2:12" s="213" customFormat="1" ht="18" customHeight="1" x14ac:dyDescent="0.2">
      <c r="B17" s="212"/>
      <c r="E17" s="216" t="str">
        <f>IF('Rekapitulace stavby'!E11="","",'Rekapitulace stavby'!E11)</f>
        <v xml:space="preserve"> </v>
      </c>
      <c r="I17" s="209" t="s">
        <v>22</v>
      </c>
      <c r="J17" s="216" t="str">
        <f>IF('Rekapitulace stavby'!AN11="","",'Rekapitulace stavby'!AN11)</f>
        <v/>
      </c>
      <c r="L17" s="212"/>
    </row>
    <row r="18" spans="2:12" s="213" customFormat="1" ht="6.95" customHeight="1" x14ac:dyDescent="0.2">
      <c r="B18" s="212"/>
      <c r="L18" s="212"/>
    </row>
    <row r="19" spans="2:12" s="213" customFormat="1" ht="12" customHeight="1" x14ac:dyDescent="0.2">
      <c r="B19" s="212"/>
      <c r="D19" s="209" t="s">
        <v>23</v>
      </c>
      <c r="I19" s="209" t="s">
        <v>21</v>
      </c>
      <c r="J19" s="216" t="str">
        <f>'Rekapitulace stavby'!AN13</f>
        <v/>
      </c>
      <c r="L19" s="212"/>
    </row>
    <row r="20" spans="2:12" s="213" customFormat="1" ht="18" customHeight="1" x14ac:dyDescent="0.2">
      <c r="B20" s="212"/>
      <c r="E20" s="218" t="str">
        <f>'Rekapitulace stavby'!E14</f>
        <v xml:space="preserve"> </v>
      </c>
      <c r="F20" s="218"/>
      <c r="G20" s="218"/>
      <c r="H20" s="218"/>
      <c r="I20" s="209" t="s">
        <v>22</v>
      </c>
      <c r="J20" s="216" t="str">
        <f>'Rekapitulace stavby'!AN14</f>
        <v/>
      </c>
      <c r="L20" s="212"/>
    </row>
    <row r="21" spans="2:12" s="213" customFormat="1" ht="6.95" customHeight="1" x14ac:dyDescent="0.2">
      <c r="B21" s="212"/>
      <c r="L21" s="212"/>
    </row>
    <row r="22" spans="2:12" s="213" customFormat="1" ht="12" customHeight="1" x14ac:dyDescent="0.2">
      <c r="B22" s="212"/>
      <c r="D22" s="209" t="s">
        <v>24</v>
      </c>
      <c r="I22" s="209" t="s">
        <v>21</v>
      </c>
      <c r="J22" s="216" t="str">
        <f>IF('Rekapitulace stavby'!AN16="","",'Rekapitulace stavby'!AN16)</f>
        <v/>
      </c>
      <c r="L22" s="212"/>
    </row>
    <row r="23" spans="2:12" s="213" customFormat="1" ht="18" customHeight="1" x14ac:dyDescent="0.2">
      <c r="B23" s="212"/>
      <c r="E23" s="216" t="str">
        <f>IF('Rekapitulace stavby'!E17="","",'Rekapitulace stavby'!E17)</f>
        <v xml:space="preserve"> </v>
      </c>
      <c r="I23" s="209" t="s">
        <v>22</v>
      </c>
      <c r="J23" s="216" t="str">
        <f>IF('Rekapitulace stavby'!AN17="","",'Rekapitulace stavby'!AN17)</f>
        <v/>
      </c>
      <c r="L23" s="212"/>
    </row>
    <row r="24" spans="2:12" s="213" customFormat="1" ht="6.95" customHeight="1" x14ac:dyDescent="0.2">
      <c r="B24" s="212"/>
      <c r="L24" s="212"/>
    </row>
    <row r="25" spans="2:12" s="213" customFormat="1" ht="12" customHeight="1" x14ac:dyDescent="0.2">
      <c r="B25" s="212"/>
      <c r="D25" s="209" t="s">
        <v>26</v>
      </c>
      <c r="I25" s="209" t="s">
        <v>21</v>
      </c>
      <c r="J25" s="216" t="str">
        <f>IF('Rekapitulace stavby'!AN19="","",'Rekapitulace stavby'!AN19)</f>
        <v/>
      </c>
      <c r="L25" s="212"/>
    </row>
    <row r="26" spans="2:12" s="213" customFormat="1" ht="18" customHeight="1" x14ac:dyDescent="0.2">
      <c r="B26" s="212"/>
      <c r="E26" s="216" t="str">
        <f>IF('Rekapitulace stavby'!E20="","",'Rekapitulace stavby'!E20)</f>
        <v xml:space="preserve"> </v>
      </c>
      <c r="I26" s="209" t="s">
        <v>22</v>
      </c>
      <c r="J26" s="216" t="str">
        <f>IF('Rekapitulace stavby'!AN20="","",'Rekapitulace stavby'!AN20)</f>
        <v/>
      </c>
      <c r="L26" s="212"/>
    </row>
    <row r="27" spans="2:12" s="213" customFormat="1" ht="6.95" customHeight="1" x14ac:dyDescent="0.2">
      <c r="B27" s="212"/>
      <c r="L27" s="212"/>
    </row>
    <row r="28" spans="2:12" s="213" customFormat="1" ht="12" customHeight="1" x14ac:dyDescent="0.2">
      <c r="B28" s="212"/>
      <c r="D28" s="209" t="s">
        <v>27</v>
      </c>
      <c r="L28" s="212"/>
    </row>
    <row r="29" spans="2:12" s="220" customFormat="1" ht="16.5" customHeight="1" x14ac:dyDescent="0.2">
      <c r="B29" s="219"/>
      <c r="E29" s="221" t="s">
        <v>1</v>
      </c>
      <c r="F29" s="221"/>
      <c r="G29" s="221"/>
      <c r="H29" s="221"/>
      <c r="L29" s="219"/>
    </row>
    <row r="30" spans="2:12" s="213" customFormat="1" ht="6.95" customHeight="1" x14ac:dyDescent="0.2">
      <c r="B30" s="212"/>
      <c r="L30" s="212"/>
    </row>
    <row r="31" spans="2:12" s="213" customFormat="1" ht="6.95" customHeight="1" x14ac:dyDescent="0.2">
      <c r="B31" s="212"/>
      <c r="D31" s="222"/>
      <c r="E31" s="222"/>
      <c r="F31" s="222"/>
      <c r="G31" s="222"/>
      <c r="H31" s="222"/>
      <c r="I31" s="222"/>
      <c r="J31" s="222"/>
      <c r="K31" s="222"/>
      <c r="L31" s="212"/>
    </row>
    <row r="32" spans="2:12" s="213" customFormat="1" ht="25.35" customHeight="1" x14ac:dyDescent="0.2">
      <c r="B32" s="212"/>
      <c r="D32" s="223" t="s">
        <v>28</v>
      </c>
      <c r="J32" s="224">
        <f>ROUND(J128, 2)</f>
        <v>0</v>
      </c>
      <c r="L32" s="212"/>
    </row>
    <row r="33" spans="2:12" s="213" customFormat="1" ht="6.95" customHeight="1" x14ac:dyDescent="0.2">
      <c r="B33" s="212"/>
      <c r="D33" s="222"/>
      <c r="E33" s="222"/>
      <c r="F33" s="222"/>
      <c r="G33" s="222"/>
      <c r="H33" s="222"/>
      <c r="I33" s="222"/>
      <c r="J33" s="222"/>
      <c r="K33" s="222"/>
      <c r="L33" s="212"/>
    </row>
    <row r="34" spans="2:12" s="213" customFormat="1" ht="14.45" customHeight="1" x14ac:dyDescent="0.2">
      <c r="B34" s="212"/>
      <c r="F34" s="225" t="s">
        <v>30</v>
      </c>
      <c r="I34" s="225" t="s">
        <v>29</v>
      </c>
      <c r="J34" s="225" t="s">
        <v>31</v>
      </c>
      <c r="L34" s="212"/>
    </row>
    <row r="35" spans="2:12" s="213" customFormat="1" ht="14.45" customHeight="1" x14ac:dyDescent="0.2">
      <c r="B35" s="212"/>
      <c r="D35" s="226" t="s">
        <v>32</v>
      </c>
      <c r="E35" s="209" t="s">
        <v>33</v>
      </c>
      <c r="F35" s="227">
        <f>ROUND((SUM(BE128:BE224)),  2)</f>
        <v>0</v>
      </c>
      <c r="I35" s="228">
        <v>0.21</v>
      </c>
      <c r="J35" s="227">
        <f>ROUND(((SUM(BE128:BE224))*I35),  2)</f>
        <v>0</v>
      </c>
      <c r="L35" s="212"/>
    </row>
    <row r="36" spans="2:12" s="213" customFormat="1" ht="14.45" customHeight="1" x14ac:dyDescent="0.2">
      <c r="B36" s="212"/>
      <c r="E36" s="209" t="s">
        <v>34</v>
      </c>
      <c r="F36" s="227">
        <f>ROUND((SUM(BF128:BF224)),  2)</f>
        <v>0</v>
      </c>
      <c r="I36" s="228">
        <v>0.12</v>
      </c>
      <c r="J36" s="227">
        <f>ROUND(((SUM(BF128:BF224))*I36),  2)</f>
        <v>0</v>
      </c>
      <c r="L36" s="212"/>
    </row>
    <row r="37" spans="2:12" s="213" customFormat="1" ht="14.45" hidden="1" customHeight="1" x14ac:dyDescent="0.2">
      <c r="B37" s="212"/>
      <c r="E37" s="209" t="s">
        <v>35</v>
      </c>
      <c r="F37" s="227">
        <f>ROUND((SUM(BG128:BG224)),  2)</f>
        <v>0</v>
      </c>
      <c r="I37" s="228">
        <v>0.21</v>
      </c>
      <c r="J37" s="227">
        <f>0</f>
        <v>0</v>
      </c>
      <c r="L37" s="212"/>
    </row>
    <row r="38" spans="2:12" s="213" customFormat="1" ht="14.45" hidden="1" customHeight="1" x14ac:dyDescent="0.2">
      <c r="B38" s="212"/>
      <c r="E38" s="209" t="s">
        <v>36</v>
      </c>
      <c r="F38" s="227">
        <f>ROUND((SUM(BH128:BH224)),  2)</f>
        <v>0</v>
      </c>
      <c r="I38" s="228">
        <v>0.12</v>
      </c>
      <c r="J38" s="227">
        <f>0</f>
        <v>0</v>
      </c>
      <c r="L38" s="212"/>
    </row>
    <row r="39" spans="2:12" s="213" customFormat="1" ht="14.45" hidden="1" customHeight="1" x14ac:dyDescent="0.2">
      <c r="B39" s="212"/>
      <c r="E39" s="209" t="s">
        <v>37</v>
      </c>
      <c r="F39" s="227">
        <f>ROUND((SUM(BI128:BI224)),  2)</f>
        <v>0</v>
      </c>
      <c r="I39" s="228">
        <v>0</v>
      </c>
      <c r="J39" s="227">
        <f>0</f>
        <v>0</v>
      </c>
      <c r="L39" s="212"/>
    </row>
    <row r="40" spans="2:12" s="213" customFormat="1" ht="6.95" customHeight="1" x14ac:dyDescent="0.2">
      <c r="B40" s="212"/>
      <c r="L40" s="212"/>
    </row>
    <row r="41" spans="2:12" s="213" customFormat="1" ht="25.35" customHeight="1" x14ac:dyDescent="0.2">
      <c r="B41" s="212"/>
      <c r="C41" s="229"/>
      <c r="D41" s="230" t="s">
        <v>38</v>
      </c>
      <c r="E41" s="231"/>
      <c r="F41" s="231"/>
      <c r="G41" s="232" t="s">
        <v>39</v>
      </c>
      <c r="H41" s="233" t="s">
        <v>40</v>
      </c>
      <c r="I41" s="231"/>
      <c r="J41" s="234">
        <f>SUM(J32:J39)</f>
        <v>0</v>
      </c>
      <c r="K41" s="235"/>
      <c r="L41" s="212"/>
    </row>
    <row r="42" spans="2:12" s="213" customFormat="1" ht="14.45" customHeight="1" x14ac:dyDescent="0.2">
      <c r="B42" s="212"/>
      <c r="L42" s="212"/>
    </row>
    <row r="43" spans="2:12" ht="14.45" customHeight="1" x14ac:dyDescent="0.2">
      <c r="B43" s="206"/>
      <c r="L43" s="206"/>
    </row>
    <row r="44" spans="2:12" ht="14.45" customHeight="1" x14ac:dyDescent="0.2">
      <c r="B44" s="206"/>
      <c r="L44" s="206"/>
    </row>
    <row r="45" spans="2:12" ht="14.45" customHeight="1" x14ac:dyDescent="0.2">
      <c r="B45" s="206"/>
      <c r="L45" s="206"/>
    </row>
    <row r="46" spans="2:12" ht="14.45" customHeight="1" x14ac:dyDescent="0.2">
      <c r="B46" s="206"/>
      <c r="L46" s="206"/>
    </row>
    <row r="47" spans="2:12" ht="14.45" customHeight="1" x14ac:dyDescent="0.2">
      <c r="B47" s="206"/>
      <c r="L47" s="206"/>
    </row>
    <row r="48" spans="2:12" ht="14.45" customHeight="1" x14ac:dyDescent="0.2">
      <c r="B48" s="206"/>
      <c r="L48" s="206"/>
    </row>
    <row r="49" spans="2:12" ht="14.45" customHeight="1" x14ac:dyDescent="0.2">
      <c r="B49" s="206"/>
      <c r="L49" s="206"/>
    </row>
    <row r="50" spans="2:12" s="213" customFormat="1" ht="14.45" customHeight="1" x14ac:dyDescent="0.2">
      <c r="B50" s="212"/>
      <c r="D50" s="236" t="s">
        <v>41</v>
      </c>
      <c r="E50" s="237"/>
      <c r="F50" s="237"/>
      <c r="G50" s="236" t="s">
        <v>42</v>
      </c>
      <c r="H50" s="237"/>
      <c r="I50" s="237"/>
      <c r="J50" s="237"/>
      <c r="K50" s="237"/>
      <c r="L50" s="212"/>
    </row>
    <row r="51" spans="2:12" x14ac:dyDescent="0.2">
      <c r="B51" s="206"/>
      <c r="L51" s="206"/>
    </row>
    <row r="52" spans="2:12" x14ac:dyDescent="0.2">
      <c r="B52" s="206"/>
      <c r="L52" s="206"/>
    </row>
    <row r="53" spans="2:12" x14ac:dyDescent="0.2">
      <c r="B53" s="206"/>
      <c r="L53" s="206"/>
    </row>
    <row r="54" spans="2:12" x14ac:dyDescent="0.2">
      <c r="B54" s="206"/>
      <c r="L54" s="206"/>
    </row>
    <row r="55" spans="2:12" x14ac:dyDescent="0.2">
      <c r="B55" s="206"/>
      <c r="L55" s="206"/>
    </row>
    <row r="56" spans="2:12" x14ac:dyDescent="0.2">
      <c r="B56" s="206"/>
      <c r="L56" s="206"/>
    </row>
    <row r="57" spans="2:12" x14ac:dyDescent="0.2">
      <c r="B57" s="206"/>
      <c r="L57" s="206"/>
    </row>
    <row r="58" spans="2:12" x14ac:dyDescent="0.2">
      <c r="B58" s="206"/>
      <c r="L58" s="206"/>
    </row>
    <row r="59" spans="2:12" x14ac:dyDescent="0.2">
      <c r="B59" s="206"/>
      <c r="L59" s="206"/>
    </row>
    <row r="60" spans="2:12" x14ac:dyDescent="0.2">
      <c r="B60" s="206"/>
      <c r="L60" s="206"/>
    </row>
    <row r="61" spans="2:12" s="213" customFormat="1" ht="12.75" x14ac:dyDescent="0.2">
      <c r="B61" s="212"/>
      <c r="D61" s="238" t="s">
        <v>43</v>
      </c>
      <c r="E61" s="239"/>
      <c r="F61" s="240" t="s">
        <v>44</v>
      </c>
      <c r="G61" s="238" t="s">
        <v>43</v>
      </c>
      <c r="H61" s="239"/>
      <c r="I61" s="239"/>
      <c r="J61" s="241" t="s">
        <v>44</v>
      </c>
      <c r="K61" s="239"/>
      <c r="L61" s="212"/>
    </row>
    <row r="62" spans="2:12" x14ac:dyDescent="0.2">
      <c r="B62" s="206"/>
      <c r="L62" s="206"/>
    </row>
    <row r="63" spans="2:12" x14ac:dyDescent="0.2">
      <c r="B63" s="206"/>
      <c r="L63" s="206"/>
    </row>
    <row r="64" spans="2:12" x14ac:dyDescent="0.2">
      <c r="B64" s="206"/>
      <c r="L64" s="206"/>
    </row>
    <row r="65" spans="2:12" s="213" customFormat="1" ht="12.75" x14ac:dyDescent="0.2">
      <c r="B65" s="212"/>
      <c r="D65" s="236" t="s">
        <v>45</v>
      </c>
      <c r="E65" s="237"/>
      <c r="F65" s="237"/>
      <c r="G65" s="236" t="s">
        <v>46</v>
      </c>
      <c r="H65" s="237"/>
      <c r="I65" s="237"/>
      <c r="J65" s="237"/>
      <c r="K65" s="237"/>
      <c r="L65" s="212"/>
    </row>
    <row r="66" spans="2:12" x14ac:dyDescent="0.2">
      <c r="B66" s="206"/>
      <c r="L66" s="206"/>
    </row>
    <row r="67" spans="2:12" x14ac:dyDescent="0.2">
      <c r="B67" s="206"/>
      <c r="L67" s="206"/>
    </row>
    <row r="68" spans="2:12" x14ac:dyDescent="0.2">
      <c r="B68" s="206"/>
      <c r="L68" s="206"/>
    </row>
    <row r="69" spans="2:12" x14ac:dyDescent="0.2">
      <c r="B69" s="206"/>
      <c r="L69" s="206"/>
    </row>
    <row r="70" spans="2:12" x14ac:dyDescent="0.2">
      <c r="B70" s="206"/>
      <c r="L70" s="206"/>
    </row>
    <row r="71" spans="2:12" x14ac:dyDescent="0.2">
      <c r="B71" s="206"/>
      <c r="L71" s="206"/>
    </row>
    <row r="72" spans="2:12" x14ac:dyDescent="0.2">
      <c r="B72" s="206"/>
      <c r="L72" s="206"/>
    </row>
    <row r="73" spans="2:12" x14ac:dyDescent="0.2">
      <c r="B73" s="206"/>
      <c r="L73" s="206"/>
    </row>
    <row r="74" spans="2:12" x14ac:dyDescent="0.2">
      <c r="B74" s="206"/>
      <c r="L74" s="206"/>
    </row>
    <row r="75" spans="2:12" x14ac:dyDescent="0.2">
      <c r="B75" s="206"/>
      <c r="L75" s="206"/>
    </row>
    <row r="76" spans="2:12" s="213" customFormat="1" ht="12.75" x14ac:dyDescent="0.2">
      <c r="B76" s="212"/>
      <c r="D76" s="238" t="s">
        <v>43</v>
      </c>
      <c r="E76" s="239"/>
      <c r="F76" s="240" t="s">
        <v>44</v>
      </c>
      <c r="G76" s="238" t="s">
        <v>43</v>
      </c>
      <c r="H76" s="239"/>
      <c r="I76" s="239"/>
      <c r="J76" s="241" t="s">
        <v>44</v>
      </c>
      <c r="K76" s="239"/>
      <c r="L76" s="212"/>
    </row>
    <row r="77" spans="2:12" s="213" customFormat="1" ht="14.45" customHeight="1" x14ac:dyDescent="0.2">
      <c r="B77" s="242"/>
      <c r="C77" s="243"/>
      <c r="D77" s="243"/>
      <c r="E77" s="243"/>
      <c r="F77" s="243"/>
      <c r="G77" s="243"/>
      <c r="H77" s="243"/>
      <c r="I77" s="243"/>
      <c r="J77" s="243"/>
      <c r="K77" s="243"/>
      <c r="L77" s="212"/>
    </row>
    <row r="81" spans="2:12" s="213" customFormat="1" ht="6.95" customHeight="1" x14ac:dyDescent="0.2">
      <c r="B81" s="244"/>
      <c r="C81" s="245"/>
      <c r="D81" s="245"/>
      <c r="E81" s="245"/>
      <c r="F81" s="245"/>
      <c r="G81" s="245"/>
      <c r="H81" s="245"/>
      <c r="I81" s="245"/>
      <c r="J81" s="245"/>
      <c r="K81" s="245"/>
      <c r="L81" s="212"/>
    </row>
    <row r="82" spans="2:12" s="213" customFormat="1" ht="24.95" customHeight="1" x14ac:dyDescent="0.2">
      <c r="B82" s="212"/>
      <c r="C82" s="207" t="s">
        <v>91</v>
      </c>
      <c r="L82" s="212"/>
    </row>
    <row r="83" spans="2:12" s="213" customFormat="1" ht="6.95" customHeight="1" x14ac:dyDescent="0.2">
      <c r="B83" s="212"/>
      <c r="L83" s="212"/>
    </row>
    <row r="84" spans="2:12" s="213" customFormat="1" ht="12" customHeight="1" x14ac:dyDescent="0.2">
      <c r="B84" s="212"/>
      <c r="C84" s="209" t="s">
        <v>13</v>
      </c>
      <c r="L84" s="212"/>
    </row>
    <row r="85" spans="2:12" s="213" customFormat="1" ht="26.25" customHeight="1" x14ac:dyDescent="0.2">
      <c r="B85" s="212"/>
      <c r="E85" s="210" t="str">
        <f>E7</f>
        <v>Obchodní akademie a vyšší odborná škola Brno, Kotlářská 263/9, Brno</v>
      </c>
      <c r="F85" s="211"/>
      <c r="G85" s="211"/>
      <c r="H85" s="211"/>
      <c r="L85" s="212"/>
    </row>
    <row r="86" spans="2:12" ht="12" customHeight="1" x14ac:dyDescent="0.2">
      <c r="B86" s="206"/>
      <c r="C86" s="209" t="s">
        <v>87</v>
      </c>
      <c r="L86" s="206"/>
    </row>
    <row r="87" spans="2:12" s="213" customFormat="1" ht="16.5" customHeight="1" x14ac:dyDescent="0.2">
      <c r="B87" s="212"/>
      <c r="E87" s="210" t="s">
        <v>88</v>
      </c>
      <c r="F87" s="214"/>
      <c r="G87" s="214"/>
      <c r="H87" s="214"/>
      <c r="L87" s="212"/>
    </row>
    <row r="88" spans="2:12" s="213" customFormat="1" ht="12" customHeight="1" x14ac:dyDescent="0.2">
      <c r="B88" s="212"/>
      <c r="C88" s="209" t="s">
        <v>89</v>
      </c>
      <c r="L88" s="212"/>
    </row>
    <row r="89" spans="2:12" s="213" customFormat="1" ht="16.5" customHeight="1" x14ac:dyDescent="0.2">
      <c r="B89" s="212"/>
      <c r="E89" s="215" t="str">
        <f>E11</f>
        <v>D.1.4.a - Technologie vytápění</v>
      </c>
      <c r="F89" s="214"/>
      <c r="G89" s="214"/>
      <c r="H89" s="214"/>
      <c r="L89" s="212"/>
    </row>
    <row r="90" spans="2:12" s="213" customFormat="1" ht="6.95" customHeight="1" x14ac:dyDescent="0.2">
      <c r="B90" s="212"/>
      <c r="L90" s="212"/>
    </row>
    <row r="91" spans="2:12" s="213" customFormat="1" ht="12" customHeight="1" x14ac:dyDescent="0.2">
      <c r="B91" s="212"/>
      <c r="C91" s="209" t="s">
        <v>17</v>
      </c>
      <c r="F91" s="216" t="str">
        <f>F14</f>
        <v xml:space="preserve"> </v>
      </c>
      <c r="I91" s="209" t="s">
        <v>19</v>
      </c>
      <c r="J91" s="217">
        <f>IF(J14="","",J14)</f>
        <v>0</v>
      </c>
      <c r="L91" s="212"/>
    </row>
    <row r="92" spans="2:12" s="213" customFormat="1" ht="6.95" customHeight="1" x14ac:dyDescent="0.2">
      <c r="B92" s="212"/>
      <c r="L92" s="212"/>
    </row>
    <row r="93" spans="2:12" s="213" customFormat="1" ht="15.2" customHeight="1" x14ac:dyDescent="0.2">
      <c r="B93" s="212"/>
      <c r="C93" s="209" t="s">
        <v>20</v>
      </c>
      <c r="F93" s="216" t="str">
        <f>E17</f>
        <v xml:space="preserve"> </v>
      </c>
      <c r="I93" s="209" t="s">
        <v>24</v>
      </c>
      <c r="J93" s="246" t="str">
        <f>E23</f>
        <v xml:space="preserve"> </v>
      </c>
      <c r="L93" s="212"/>
    </row>
    <row r="94" spans="2:12" s="213" customFormat="1" ht="15.2" customHeight="1" x14ac:dyDescent="0.2">
      <c r="B94" s="212"/>
      <c r="C94" s="209" t="s">
        <v>23</v>
      </c>
      <c r="F94" s="216" t="str">
        <f>IF(E20="","",E20)</f>
        <v xml:space="preserve"> </v>
      </c>
      <c r="I94" s="209" t="s">
        <v>26</v>
      </c>
      <c r="J94" s="246" t="str">
        <f>E26</f>
        <v xml:space="preserve"> </v>
      </c>
      <c r="L94" s="212"/>
    </row>
    <row r="95" spans="2:12" s="213" customFormat="1" ht="10.35" customHeight="1" x14ac:dyDescent="0.2">
      <c r="B95" s="212"/>
      <c r="L95" s="212"/>
    </row>
    <row r="96" spans="2:12" s="213" customFormat="1" ht="29.25" customHeight="1" x14ac:dyDescent="0.2">
      <c r="B96" s="212"/>
      <c r="C96" s="247" t="s">
        <v>92</v>
      </c>
      <c r="D96" s="229"/>
      <c r="E96" s="229"/>
      <c r="F96" s="229"/>
      <c r="G96" s="229"/>
      <c r="H96" s="229"/>
      <c r="I96" s="229"/>
      <c r="J96" s="248" t="s">
        <v>93</v>
      </c>
      <c r="K96" s="229"/>
      <c r="L96" s="212"/>
    </row>
    <row r="97" spans="2:47" s="213" customFormat="1" ht="10.35" customHeight="1" x14ac:dyDescent="0.2">
      <c r="B97" s="212"/>
      <c r="L97" s="212"/>
    </row>
    <row r="98" spans="2:47" s="213" customFormat="1" ht="22.9" customHeight="1" x14ac:dyDescent="0.2">
      <c r="B98" s="212"/>
      <c r="C98" s="249" t="s">
        <v>94</v>
      </c>
      <c r="J98" s="224">
        <f>J128</f>
        <v>0</v>
      </c>
      <c r="L98" s="212"/>
      <c r="AU98" s="203" t="s">
        <v>95</v>
      </c>
    </row>
    <row r="99" spans="2:47" s="251" customFormat="1" ht="24.95" customHeight="1" x14ac:dyDescent="0.2">
      <c r="B99" s="250"/>
      <c r="D99" s="252" t="s">
        <v>96</v>
      </c>
      <c r="E99" s="253"/>
      <c r="F99" s="253"/>
      <c r="G99" s="253"/>
      <c r="H99" s="253"/>
      <c r="I99" s="253"/>
      <c r="J99" s="254">
        <f>J129</f>
        <v>0</v>
      </c>
      <c r="L99" s="250"/>
    </row>
    <row r="100" spans="2:47" s="256" customFormat="1" ht="19.899999999999999" customHeight="1" x14ac:dyDescent="0.2">
      <c r="B100" s="255"/>
      <c r="D100" s="257" t="s">
        <v>97</v>
      </c>
      <c r="E100" s="258"/>
      <c r="F100" s="258"/>
      <c r="G100" s="258"/>
      <c r="H100" s="258"/>
      <c r="I100" s="258"/>
      <c r="J100" s="259">
        <f>J130</f>
        <v>0</v>
      </c>
      <c r="L100" s="255"/>
    </row>
    <row r="101" spans="2:47" s="256" customFormat="1" ht="19.899999999999999" customHeight="1" x14ac:dyDescent="0.2">
      <c r="B101" s="255"/>
      <c r="D101" s="257" t="s">
        <v>98</v>
      </c>
      <c r="E101" s="258"/>
      <c r="F101" s="258"/>
      <c r="G101" s="258"/>
      <c r="H101" s="258"/>
      <c r="I101" s="258"/>
      <c r="J101" s="259">
        <f>J165</f>
        <v>0</v>
      </c>
      <c r="L101" s="255"/>
    </row>
    <row r="102" spans="2:47" s="256" customFormat="1" ht="19.899999999999999" customHeight="1" x14ac:dyDescent="0.2">
      <c r="B102" s="255"/>
      <c r="D102" s="257" t="s">
        <v>99</v>
      </c>
      <c r="E102" s="258"/>
      <c r="F102" s="258"/>
      <c r="G102" s="258"/>
      <c r="H102" s="258"/>
      <c r="I102" s="258"/>
      <c r="J102" s="259">
        <f>J178</f>
        <v>0</v>
      </c>
      <c r="L102" s="255"/>
    </row>
    <row r="103" spans="2:47" s="256" customFormat="1" ht="19.899999999999999" customHeight="1" x14ac:dyDescent="0.2">
      <c r="B103" s="255"/>
      <c r="D103" s="257" t="s">
        <v>100</v>
      </c>
      <c r="E103" s="258"/>
      <c r="F103" s="258"/>
      <c r="G103" s="258"/>
      <c r="H103" s="258"/>
      <c r="I103" s="258"/>
      <c r="J103" s="259">
        <f>J195</f>
        <v>0</v>
      </c>
      <c r="L103" s="255"/>
    </row>
    <row r="104" spans="2:47" s="256" customFormat="1" ht="19.899999999999999" customHeight="1" x14ac:dyDescent="0.2">
      <c r="B104" s="255"/>
      <c r="D104" s="257" t="s">
        <v>101</v>
      </c>
      <c r="E104" s="258"/>
      <c r="F104" s="258"/>
      <c r="G104" s="258"/>
      <c r="H104" s="258"/>
      <c r="I104" s="258"/>
      <c r="J104" s="259">
        <f>J205</f>
        <v>0</v>
      </c>
      <c r="L104" s="255"/>
    </row>
    <row r="105" spans="2:47" s="256" customFormat="1" ht="19.899999999999999" customHeight="1" x14ac:dyDescent="0.2">
      <c r="B105" s="255"/>
      <c r="D105" s="257" t="s">
        <v>102</v>
      </c>
      <c r="E105" s="258"/>
      <c r="F105" s="258"/>
      <c r="G105" s="258"/>
      <c r="H105" s="258"/>
      <c r="I105" s="258"/>
      <c r="J105" s="259">
        <f>J210</f>
        <v>0</v>
      </c>
      <c r="L105" s="255"/>
    </row>
    <row r="106" spans="2:47" s="256" customFormat="1" ht="19.899999999999999" customHeight="1" x14ac:dyDescent="0.2">
      <c r="B106" s="255"/>
      <c r="D106" s="257" t="s">
        <v>103</v>
      </c>
      <c r="E106" s="258"/>
      <c r="F106" s="258"/>
      <c r="G106" s="258"/>
      <c r="H106" s="258"/>
      <c r="I106" s="258"/>
      <c r="J106" s="259">
        <f>J215</f>
        <v>0</v>
      </c>
      <c r="L106" s="255"/>
    </row>
    <row r="107" spans="2:47" s="213" customFormat="1" ht="21.75" customHeight="1" x14ac:dyDescent="0.2">
      <c r="B107" s="212"/>
      <c r="L107" s="212"/>
    </row>
    <row r="108" spans="2:47" s="213" customFormat="1" ht="6.95" customHeight="1" x14ac:dyDescent="0.2">
      <c r="B108" s="242"/>
      <c r="C108" s="243"/>
      <c r="D108" s="243"/>
      <c r="E108" s="243"/>
      <c r="F108" s="243"/>
      <c r="G108" s="243"/>
      <c r="H108" s="243"/>
      <c r="I108" s="243"/>
      <c r="J108" s="243"/>
      <c r="K108" s="243"/>
      <c r="L108" s="212"/>
    </row>
    <row r="112" spans="2:47" s="213" customFormat="1" ht="6.95" customHeight="1" x14ac:dyDescent="0.2">
      <c r="B112" s="244"/>
      <c r="C112" s="245"/>
      <c r="D112" s="245"/>
      <c r="E112" s="245"/>
      <c r="F112" s="245"/>
      <c r="G112" s="245"/>
      <c r="H112" s="245"/>
      <c r="I112" s="245"/>
      <c r="J112" s="245"/>
      <c r="K112" s="245"/>
      <c r="L112" s="212"/>
    </row>
    <row r="113" spans="2:63" s="213" customFormat="1" ht="24.95" customHeight="1" x14ac:dyDescent="0.2">
      <c r="B113" s="212"/>
      <c r="C113" s="207" t="s">
        <v>104</v>
      </c>
      <c r="L113" s="212"/>
    </row>
    <row r="114" spans="2:63" s="213" customFormat="1" ht="6.95" customHeight="1" x14ac:dyDescent="0.2">
      <c r="B114" s="212"/>
      <c r="L114" s="212"/>
    </row>
    <row r="115" spans="2:63" s="213" customFormat="1" ht="12" customHeight="1" x14ac:dyDescent="0.2">
      <c r="B115" s="212"/>
      <c r="C115" s="209" t="s">
        <v>13</v>
      </c>
      <c r="L115" s="212"/>
    </row>
    <row r="116" spans="2:63" s="213" customFormat="1" ht="26.25" customHeight="1" x14ac:dyDescent="0.2">
      <c r="B116" s="212"/>
      <c r="E116" s="210" t="str">
        <f>E7</f>
        <v>Obchodní akademie a vyšší odborná škola Brno, Kotlářská 263/9, Brno</v>
      </c>
      <c r="F116" s="211"/>
      <c r="G116" s="211"/>
      <c r="H116" s="211"/>
      <c r="L116" s="212"/>
    </row>
    <row r="117" spans="2:63" ht="12" customHeight="1" x14ac:dyDescent="0.2">
      <c r="B117" s="206"/>
      <c r="C117" s="209" t="s">
        <v>87</v>
      </c>
      <c r="L117" s="206"/>
    </row>
    <row r="118" spans="2:63" s="213" customFormat="1" ht="16.5" customHeight="1" x14ac:dyDescent="0.2">
      <c r="B118" s="212"/>
      <c r="E118" s="210" t="s">
        <v>88</v>
      </c>
      <c r="F118" s="214"/>
      <c r="G118" s="214"/>
      <c r="H118" s="214"/>
      <c r="L118" s="212"/>
    </row>
    <row r="119" spans="2:63" s="213" customFormat="1" ht="12" customHeight="1" x14ac:dyDescent="0.2">
      <c r="B119" s="212"/>
      <c r="C119" s="209" t="s">
        <v>89</v>
      </c>
      <c r="L119" s="212"/>
    </row>
    <row r="120" spans="2:63" s="213" customFormat="1" ht="16.5" customHeight="1" x14ac:dyDescent="0.2">
      <c r="B120" s="212"/>
      <c r="E120" s="215" t="str">
        <f>E11</f>
        <v>D.1.4.a - Technologie vytápění</v>
      </c>
      <c r="F120" s="214"/>
      <c r="G120" s="214"/>
      <c r="H120" s="214"/>
      <c r="L120" s="212"/>
    </row>
    <row r="121" spans="2:63" s="213" customFormat="1" ht="6.95" customHeight="1" x14ac:dyDescent="0.2">
      <c r="B121" s="212"/>
      <c r="L121" s="212"/>
    </row>
    <row r="122" spans="2:63" s="213" customFormat="1" ht="12" customHeight="1" x14ac:dyDescent="0.2">
      <c r="B122" s="212"/>
      <c r="C122" s="209" t="s">
        <v>17</v>
      </c>
      <c r="F122" s="216" t="str">
        <f>F14</f>
        <v xml:space="preserve"> </v>
      </c>
      <c r="I122" s="209" t="s">
        <v>19</v>
      </c>
      <c r="J122" s="217">
        <f>IF(J14="","",J14)</f>
        <v>0</v>
      </c>
      <c r="L122" s="212"/>
    </row>
    <row r="123" spans="2:63" s="213" customFormat="1" ht="6.95" customHeight="1" x14ac:dyDescent="0.2">
      <c r="B123" s="212"/>
      <c r="L123" s="212"/>
    </row>
    <row r="124" spans="2:63" s="213" customFormat="1" ht="15.2" customHeight="1" x14ac:dyDescent="0.2">
      <c r="B124" s="212"/>
      <c r="C124" s="209" t="s">
        <v>20</v>
      </c>
      <c r="F124" s="216" t="str">
        <f>E17</f>
        <v xml:space="preserve"> </v>
      </c>
      <c r="I124" s="209" t="s">
        <v>24</v>
      </c>
      <c r="J124" s="246" t="str">
        <f>E23</f>
        <v xml:space="preserve"> </v>
      </c>
      <c r="L124" s="212"/>
    </row>
    <row r="125" spans="2:63" s="213" customFormat="1" ht="15.2" customHeight="1" x14ac:dyDescent="0.2">
      <c r="B125" s="212"/>
      <c r="C125" s="209" t="s">
        <v>23</v>
      </c>
      <c r="F125" s="216" t="str">
        <f>IF(E20="","",E20)</f>
        <v xml:space="preserve"> </v>
      </c>
      <c r="I125" s="209" t="s">
        <v>26</v>
      </c>
      <c r="J125" s="246" t="str">
        <f>E26</f>
        <v xml:space="preserve"> </v>
      </c>
      <c r="L125" s="212"/>
    </row>
    <row r="126" spans="2:63" s="213" customFormat="1" ht="10.35" customHeight="1" x14ac:dyDescent="0.2">
      <c r="B126" s="212"/>
      <c r="L126" s="212"/>
    </row>
    <row r="127" spans="2:63" s="268" customFormat="1" ht="29.25" customHeight="1" x14ac:dyDescent="0.2">
      <c r="B127" s="260"/>
      <c r="C127" s="261" t="s">
        <v>105</v>
      </c>
      <c r="D127" s="262" t="s">
        <v>53</v>
      </c>
      <c r="E127" s="262" t="s">
        <v>49</v>
      </c>
      <c r="F127" s="262" t="s">
        <v>50</v>
      </c>
      <c r="G127" s="262" t="s">
        <v>106</v>
      </c>
      <c r="H127" s="262" t="s">
        <v>107</v>
      </c>
      <c r="I127" s="262" t="s">
        <v>108</v>
      </c>
      <c r="J127" s="263" t="s">
        <v>93</v>
      </c>
      <c r="K127" s="264" t="s">
        <v>109</v>
      </c>
      <c r="L127" s="260"/>
      <c r="M127" s="265" t="s">
        <v>1</v>
      </c>
      <c r="N127" s="266" t="s">
        <v>32</v>
      </c>
      <c r="O127" s="266" t="s">
        <v>110</v>
      </c>
      <c r="P127" s="266" t="s">
        <v>111</v>
      </c>
      <c r="Q127" s="266" t="s">
        <v>112</v>
      </c>
      <c r="R127" s="266" t="s">
        <v>113</v>
      </c>
      <c r="S127" s="266" t="s">
        <v>114</v>
      </c>
      <c r="T127" s="267" t="s">
        <v>115</v>
      </c>
    </row>
    <row r="128" spans="2:63" s="213" customFormat="1" ht="22.9" customHeight="1" x14ac:dyDescent="0.25">
      <c r="B128" s="212"/>
      <c r="C128" s="269" t="s">
        <v>116</v>
      </c>
      <c r="J128" s="270">
        <f>BK128</f>
        <v>0</v>
      </c>
      <c r="L128" s="212"/>
      <c r="M128" s="271"/>
      <c r="N128" s="222"/>
      <c r="O128" s="222"/>
      <c r="P128" s="272">
        <f>P129</f>
        <v>51.576000000000008</v>
      </c>
      <c r="Q128" s="222"/>
      <c r="R128" s="272">
        <f>R129</f>
        <v>0.13183999999999998</v>
      </c>
      <c r="S128" s="222"/>
      <c r="T128" s="273">
        <f>T129</f>
        <v>0.43859999999999999</v>
      </c>
      <c r="AT128" s="203" t="s">
        <v>67</v>
      </c>
      <c r="AU128" s="203" t="s">
        <v>95</v>
      </c>
      <c r="BK128" s="274">
        <f>BK129</f>
        <v>0</v>
      </c>
    </row>
    <row r="129" spans="2:65" s="276" customFormat="1" ht="25.9" customHeight="1" x14ac:dyDescent="0.2">
      <c r="B129" s="275"/>
      <c r="D129" s="277" t="s">
        <v>67</v>
      </c>
      <c r="E129" s="278" t="s">
        <v>117</v>
      </c>
      <c r="F129" s="278" t="s">
        <v>118</v>
      </c>
      <c r="J129" s="279">
        <f>BK129</f>
        <v>0</v>
      </c>
      <c r="L129" s="275"/>
      <c r="M129" s="280"/>
      <c r="P129" s="281">
        <f>P130+P165+P178+P195+P205+P210+P215</f>
        <v>51.576000000000008</v>
      </c>
      <c r="R129" s="281">
        <f>R130+R165+R178+R195+R205+R210+R215</f>
        <v>0.13183999999999998</v>
      </c>
      <c r="T129" s="282">
        <f>T130+T165+T178+T195+T205+T210+T215</f>
        <v>0.43859999999999999</v>
      </c>
      <c r="AR129" s="277" t="s">
        <v>77</v>
      </c>
      <c r="AT129" s="283" t="s">
        <v>67</v>
      </c>
      <c r="AU129" s="283" t="s">
        <v>68</v>
      </c>
      <c r="AY129" s="277" t="s">
        <v>119</v>
      </c>
      <c r="BK129" s="284">
        <f>BK130+BK165+BK178+BK195+BK205+BK210+BK215</f>
        <v>0</v>
      </c>
    </row>
    <row r="130" spans="2:65" s="276" customFormat="1" ht="22.9" customHeight="1" x14ac:dyDescent="0.2">
      <c r="B130" s="275"/>
      <c r="D130" s="277" t="s">
        <v>67</v>
      </c>
      <c r="E130" s="285" t="s">
        <v>120</v>
      </c>
      <c r="F130" s="285" t="s">
        <v>121</v>
      </c>
      <c r="J130" s="286">
        <f>BK130</f>
        <v>0</v>
      </c>
      <c r="L130" s="275"/>
      <c r="M130" s="280"/>
      <c r="P130" s="281">
        <f>SUM(P131:P164)</f>
        <v>21.884</v>
      </c>
      <c r="R130" s="281">
        <f>SUM(R131:R164)</f>
        <v>6.5790000000000001E-2</v>
      </c>
      <c r="T130" s="282">
        <f>SUM(T131:T164)</f>
        <v>0</v>
      </c>
      <c r="AR130" s="277" t="s">
        <v>77</v>
      </c>
      <c r="AT130" s="283" t="s">
        <v>67</v>
      </c>
      <c r="AU130" s="283" t="s">
        <v>75</v>
      </c>
      <c r="AY130" s="277" t="s">
        <v>119</v>
      </c>
      <c r="BK130" s="284">
        <f>SUM(BK131:BK164)</f>
        <v>0</v>
      </c>
    </row>
    <row r="131" spans="2:65" s="213" customFormat="1" ht="24.2" customHeight="1" x14ac:dyDescent="0.2">
      <c r="B131" s="212"/>
      <c r="C131" s="287" t="s">
        <v>75</v>
      </c>
      <c r="D131" s="287" t="s">
        <v>122</v>
      </c>
      <c r="E131" s="288" t="s">
        <v>123</v>
      </c>
      <c r="F131" s="289" t="s">
        <v>124</v>
      </c>
      <c r="G131" s="290" t="s">
        <v>125</v>
      </c>
      <c r="H131" s="291">
        <v>5</v>
      </c>
      <c r="I131" s="194">
        <v>0</v>
      </c>
      <c r="J131" s="292">
        <f t="shared" ref="J131:J164" si="0">ROUND(I131*H131,2)</f>
        <v>0</v>
      </c>
      <c r="K131" s="293"/>
      <c r="L131" s="212"/>
      <c r="M131" s="294" t="s">
        <v>1</v>
      </c>
      <c r="N131" s="295" t="s">
        <v>33</v>
      </c>
      <c r="O131" s="296">
        <v>0.69599999999999995</v>
      </c>
      <c r="P131" s="296">
        <f t="shared" ref="P131:P164" si="1">O131*H131</f>
        <v>3.4799999999999995</v>
      </c>
      <c r="Q131" s="296">
        <v>1.2999999999999999E-3</v>
      </c>
      <c r="R131" s="296">
        <f t="shared" ref="R131:R164" si="2">Q131*H131</f>
        <v>6.4999999999999997E-3</v>
      </c>
      <c r="S131" s="296">
        <v>0</v>
      </c>
      <c r="T131" s="297">
        <f t="shared" ref="T131:T164" si="3">S131*H131</f>
        <v>0</v>
      </c>
      <c r="AR131" s="298" t="s">
        <v>126</v>
      </c>
      <c r="AT131" s="298" t="s">
        <v>122</v>
      </c>
      <c r="AU131" s="298" t="s">
        <v>77</v>
      </c>
      <c r="AY131" s="203" t="s">
        <v>119</v>
      </c>
      <c r="BE131" s="299">
        <f t="shared" ref="BE131:BE164" si="4">IF(N131="základní",J131,0)</f>
        <v>0</v>
      </c>
      <c r="BF131" s="299">
        <f t="shared" ref="BF131:BF164" si="5">IF(N131="snížená",J131,0)</f>
        <v>0</v>
      </c>
      <c r="BG131" s="299">
        <f t="shared" ref="BG131:BG164" si="6">IF(N131="zákl. přenesená",J131,0)</f>
        <v>0</v>
      </c>
      <c r="BH131" s="299">
        <f t="shared" ref="BH131:BH164" si="7">IF(N131="sníž. přenesená",J131,0)</f>
        <v>0</v>
      </c>
      <c r="BI131" s="299">
        <f t="shared" ref="BI131:BI164" si="8">IF(N131="nulová",J131,0)</f>
        <v>0</v>
      </c>
      <c r="BJ131" s="203" t="s">
        <v>75</v>
      </c>
      <c r="BK131" s="299">
        <f t="shared" ref="BK131:BK164" si="9">ROUND(I131*H131,2)</f>
        <v>0</v>
      </c>
      <c r="BL131" s="203" t="s">
        <v>126</v>
      </c>
      <c r="BM131" s="298" t="s">
        <v>127</v>
      </c>
    </row>
    <row r="132" spans="2:65" s="213" customFormat="1" ht="24.2" customHeight="1" x14ac:dyDescent="0.2">
      <c r="B132" s="212"/>
      <c r="C132" s="287" t="s">
        <v>77</v>
      </c>
      <c r="D132" s="287" t="s">
        <v>122</v>
      </c>
      <c r="E132" s="288" t="s">
        <v>128</v>
      </c>
      <c r="F132" s="289" t="s">
        <v>129</v>
      </c>
      <c r="G132" s="290" t="s">
        <v>125</v>
      </c>
      <c r="H132" s="291">
        <v>5</v>
      </c>
      <c r="I132" s="194">
        <v>0</v>
      </c>
      <c r="J132" s="292">
        <f t="shared" si="0"/>
        <v>0</v>
      </c>
      <c r="K132" s="293"/>
      <c r="L132" s="212"/>
      <c r="M132" s="294" t="s">
        <v>1</v>
      </c>
      <c r="N132" s="295" t="s">
        <v>33</v>
      </c>
      <c r="O132" s="296">
        <v>0.74299999999999999</v>
      </c>
      <c r="P132" s="296">
        <f t="shared" si="1"/>
        <v>3.7149999999999999</v>
      </c>
      <c r="Q132" s="296">
        <v>2.63E-3</v>
      </c>
      <c r="R132" s="296">
        <f t="shared" si="2"/>
        <v>1.315E-2</v>
      </c>
      <c r="S132" s="296">
        <v>0</v>
      </c>
      <c r="T132" s="297">
        <f t="shared" si="3"/>
        <v>0</v>
      </c>
      <c r="AR132" s="298" t="s">
        <v>126</v>
      </c>
      <c r="AT132" s="298" t="s">
        <v>122</v>
      </c>
      <c r="AU132" s="298" t="s">
        <v>77</v>
      </c>
      <c r="AY132" s="203" t="s">
        <v>119</v>
      </c>
      <c r="BE132" s="299">
        <f t="shared" si="4"/>
        <v>0</v>
      </c>
      <c r="BF132" s="299">
        <f t="shared" si="5"/>
        <v>0</v>
      </c>
      <c r="BG132" s="299">
        <f t="shared" si="6"/>
        <v>0</v>
      </c>
      <c r="BH132" s="299">
        <f t="shared" si="7"/>
        <v>0</v>
      </c>
      <c r="BI132" s="299">
        <f t="shared" si="8"/>
        <v>0</v>
      </c>
      <c r="BJ132" s="203" t="s">
        <v>75</v>
      </c>
      <c r="BK132" s="299">
        <f t="shared" si="9"/>
        <v>0</v>
      </c>
      <c r="BL132" s="203" t="s">
        <v>126</v>
      </c>
      <c r="BM132" s="298" t="s">
        <v>130</v>
      </c>
    </row>
    <row r="133" spans="2:65" s="213" customFormat="1" ht="24.2" customHeight="1" x14ac:dyDescent="0.2">
      <c r="B133" s="212"/>
      <c r="C133" s="287" t="s">
        <v>131</v>
      </c>
      <c r="D133" s="287" t="s">
        <v>122</v>
      </c>
      <c r="E133" s="288" t="s">
        <v>132</v>
      </c>
      <c r="F133" s="289" t="s">
        <v>133</v>
      </c>
      <c r="G133" s="290" t="s">
        <v>125</v>
      </c>
      <c r="H133" s="291">
        <v>10</v>
      </c>
      <c r="I133" s="194">
        <v>0</v>
      </c>
      <c r="J133" s="292">
        <f t="shared" si="0"/>
        <v>0</v>
      </c>
      <c r="K133" s="293"/>
      <c r="L133" s="212"/>
      <c r="M133" s="294" t="s">
        <v>1</v>
      </c>
      <c r="N133" s="295" t="s">
        <v>33</v>
      </c>
      <c r="O133" s="296">
        <v>0.78900000000000003</v>
      </c>
      <c r="P133" s="296">
        <f t="shared" si="1"/>
        <v>7.8900000000000006</v>
      </c>
      <c r="Q133" s="296">
        <v>3.64E-3</v>
      </c>
      <c r="R133" s="296">
        <f t="shared" si="2"/>
        <v>3.6400000000000002E-2</v>
      </c>
      <c r="S133" s="296">
        <v>0</v>
      </c>
      <c r="T133" s="297">
        <f t="shared" si="3"/>
        <v>0</v>
      </c>
      <c r="AR133" s="298" t="s">
        <v>126</v>
      </c>
      <c r="AT133" s="298" t="s">
        <v>122</v>
      </c>
      <c r="AU133" s="298" t="s">
        <v>77</v>
      </c>
      <c r="AY133" s="203" t="s">
        <v>119</v>
      </c>
      <c r="BE133" s="299">
        <f t="shared" si="4"/>
        <v>0</v>
      </c>
      <c r="BF133" s="299">
        <f t="shared" si="5"/>
        <v>0</v>
      </c>
      <c r="BG133" s="299">
        <f t="shared" si="6"/>
        <v>0</v>
      </c>
      <c r="BH133" s="299">
        <f t="shared" si="7"/>
        <v>0</v>
      </c>
      <c r="BI133" s="299">
        <f t="shared" si="8"/>
        <v>0</v>
      </c>
      <c r="BJ133" s="203" t="s">
        <v>75</v>
      </c>
      <c r="BK133" s="299">
        <f t="shared" si="9"/>
        <v>0</v>
      </c>
      <c r="BL133" s="203" t="s">
        <v>126</v>
      </c>
      <c r="BM133" s="298" t="s">
        <v>134</v>
      </c>
    </row>
    <row r="134" spans="2:65" s="213" customFormat="1" ht="16.5" customHeight="1" x14ac:dyDescent="0.2">
      <c r="B134" s="212"/>
      <c r="C134" s="287" t="s">
        <v>135</v>
      </c>
      <c r="D134" s="287" t="s">
        <v>122</v>
      </c>
      <c r="E134" s="288" t="s">
        <v>136</v>
      </c>
      <c r="F134" s="289" t="s">
        <v>137</v>
      </c>
      <c r="G134" s="290" t="s">
        <v>125</v>
      </c>
      <c r="H134" s="291">
        <v>5</v>
      </c>
      <c r="I134" s="194">
        <v>0</v>
      </c>
      <c r="J134" s="292">
        <f t="shared" si="0"/>
        <v>0</v>
      </c>
      <c r="K134" s="293"/>
      <c r="L134" s="212"/>
      <c r="M134" s="294" t="s">
        <v>1</v>
      </c>
      <c r="N134" s="295" t="s">
        <v>33</v>
      </c>
      <c r="O134" s="296">
        <v>1.7000000000000001E-2</v>
      </c>
      <c r="P134" s="296">
        <f t="shared" si="1"/>
        <v>8.5000000000000006E-2</v>
      </c>
      <c r="Q134" s="296">
        <v>2.5999999999999998E-4</v>
      </c>
      <c r="R134" s="296">
        <f t="shared" si="2"/>
        <v>1.2999999999999999E-3</v>
      </c>
      <c r="S134" s="296">
        <v>0</v>
      </c>
      <c r="T134" s="297">
        <f t="shared" si="3"/>
        <v>0</v>
      </c>
      <c r="AR134" s="298" t="s">
        <v>126</v>
      </c>
      <c r="AT134" s="298" t="s">
        <v>122</v>
      </c>
      <c r="AU134" s="298" t="s">
        <v>77</v>
      </c>
      <c r="AY134" s="203" t="s">
        <v>119</v>
      </c>
      <c r="BE134" s="299">
        <f t="shared" si="4"/>
        <v>0</v>
      </c>
      <c r="BF134" s="299">
        <f t="shared" si="5"/>
        <v>0</v>
      </c>
      <c r="BG134" s="299">
        <f t="shared" si="6"/>
        <v>0</v>
      </c>
      <c r="BH134" s="299">
        <f t="shared" si="7"/>
        <v>0</v>
      </c>
      <c r="BI134" s="299">
        <f t="shared" si="8"/>
        <v>0</v>
      </c>
      <c r="BJ134" s="203" t="s">
        <v>75</v>
      </c>
      <c r="BK134" s="299">
        <f t="shared" si="9"/>
        <v>0</v>
      </c>
      <c r="BL134" s="203" t="s">
        <v>126</v>
      </c>
      <c r="BM134" s="298" t="s">
        <v>138</v>
      </c>
    </row>
    <row r="135" spans="2:65" s="213" customFormat="1" ht="16.5" customHeight="1" x14ac:dyDescent="0.2">
      <c r="B135" s="212"/>
      <c r="C135" s="287" t="s">
        <v>139</v>
      </c>
      <c r="D135" s="287" t="s">
        <v>122</v>
      </c>
      <c r="E135" s="288" t="s">
        <v>140</v>
      </c>
      <c r="F135" s="289" t="s">
        <v>141</v>
      </c>
      <c r="G135" s="290" t="s">
        <v>125</v>
      </c>
      <c r="H135" s="291">
        <v>5</v>
      </c>
      <c r="I135" s="194">
        <v>0</v>
      </c>
      <c r="J135" s="292">
        <f t="shared" si="0"/>
        <v>0</v>
      </c>
      <c r="K135" s="293"/>
      <c r="L135" s="212"/>
      <c r="M135" s="294" t="s">
        <v>1</v>
      </c>
      <c r="N135" s="295" t="s">
        <v>33</v>
      </c>
      <c r="O135" s="296">
        <v>1.7000000000000001E-2</v>
      </c>
      <c r="P135" s="296">
        <f t="shared" si="1"/>
        <v>8.5000000000000006E-2</v>
      </c>
      <c r="Q135" s="296">
        <v>2.7E-4</v>
      </c>
      <c r="R135" s="296">
        <f t="shared" si="2"/>
        <v>1.3500000000000001E-3</v>
      </c>
      <c r="S135" s="296">
        <v>0</v>
      </c>
      <c r="T135" s="297">
        <f t="shared" si="3"/>
        <v>0</v>
      </c>
      <c r="AR135" s="298" t="s">
        <v>126</v>
      </c>
      <c r="AT135" s="298" t="s">
        <v>122</v>
      </c>
      <c r="AU135" s="298" t="s">
        <v>77</v>
      </c>
      <c r="AY135" s="203" t="s">
        <v>119</v>
      </c>
      <c r="BE135" s="299">
        <f t="shared" si="4"/>
        <v>0</v>
      </c>
      <c r="BF135" s="299">
        <f t="shared" si="5"/>
        <v>0</v>
      </c>
      <c r="BG135" s="299">
        <f t="shared" si="6"/>
        <v>0</v>
      </c>
      <c r="BH135" s="299">
        <f t="shared" si="7"/>
        <v>0</v>
      </c>
      <c r="BI135" s="299">
        <f t="shared" si="8"/>
        <v>0</v>
      </c>
      <c r="BJ135" s="203" t="s">
        <v>75</v>
      </c>
      <c r="BK135" s="299">
        <f t="shared" si="9"/>
        <v>0</v>
      </c>
      <c r="BL135" s="203" t="s">
        <v>126</v>
      </c>
      <c r="BM135" s="298" t="s">
        <v>142</v>
      </c>
    </row>
    <row r="136" spans="2:65" s="213" customFormat="1" ht="16.5" customHeight="1" x14ac:dyDescent="0.2">
      <c r="B136" s="212"/>
      <c r="C136" s="287" t="s">
        <v>143</v>
      </c>
      <c r="D136" s="287" t="s">
        <v>122</v>
      </c>
      <c r="E136" s="288" t="s">
        <v>144</v>
      </c>
      <c r="F136" s="289" t="s">
        <v>145</v>
      </c>
      <c r="G136" s="290" t="s">
        <v>125</v>
      </c>
      <c r="H136" s="291">
        <v>10</v>
      </c>
      <c r="I136" s="194">
        <v>0</v>
      </c>
      <c r="J136" s="292">
        <f t="shared" si="0"/>
        <v>0</v>
      </c>
      <c r="K136" s="293"/>
      <c r="L136" s="212"/>
      <c r="M136" s="294" t="s">
        <v>1</v>
      </c>
      <c r="N136" s="295" t="s">
        <v>33</v>
      </c>
      <c r="O136" s="296">
        <v>1.7000000000000001E-2</v>
      </c>
      <c r="P136" s="296">
        <f t="shared" si="1"/>
        <v>0.17</v>
      </c>
      <c r="Q136" s="296">
        <v>2.9999999999999997E-4</v>
      </c>
      <c r="R136" s="296">
        <f t="shared" si="2"/>
        <v>2.9999999999999996E-3</v>
      </c>
      <c r="S136" s="296">
        <v>0</v>
      </c>
      <c r="T136" s="297">
        <f t="shared" si="3"/>
        <v>0</v>
      </c>
      <c r="AR136" s="298" t="s">
        <v>126</v>
      </c>
      <c r="AT136" s="298" t="s">
        <v>122</v>
      </c>
      <c r="AU136" s="298" t="s">
        <v>77</v>
      </c>
      <c r="AY136" s="203" t="s">
        <v>119</v>
      </c>
      <c r="BE136" s="299">
        <f t="shared" si="4"/>
        <v>0</v>
      </c>
      <c r="BF136" s="299">
        <f t="shared" si="5"/>
        <v>0</v>
      </c>
      <c r="BG136" s="299">
        <f t="shared" si="6"/>
        <v>0</v>
      </c>
      <c r="BH136" s="299">
        <f t="shared" si="7"/>
        <v>0</v>
      </c>
      <c r="BI136" s="299">
        <f t="shared" si="8"/>
        <v>0</v>
      </c>
      <c r="BJ136" s="203" t="s">
        <v>75</v>
      </c>
      <c r="BK136" s="299">
        <f t="shared" si="9"/>
        <v>0</v>
      </c>
      <c r="BL136" s="203" t="s">
        <v>126</v>
      </c>
      <c r="BM136" s="298" t="s">
        <v>146</v>
      </c>
    </row>
    <row r="137" spans="2:65" s="213" customFormat="1" ht="16.5" customHeight="1" x14ac:dyDescent="0.2">
      <c r="B137" s="212"/>
      <c r="C137" s="287" t="s">
        <v>147</v>
      </c>
      <c r="D137" s="287" t="s">
        <v>122</v>
      </c>
      <c r="E137" s="288" t="s">
        <v>148</v>
      </c>
      <c r="F137" s="289" t="s">
        <v>149</v>
      </c>
      <c r="G137" s="290" t="s">
        <v>125</v>
      </c>
      <c r="H137" s="291">
        <v>5</v>
      </c>
      <c r="I137" s="194">
        <v>0</v>
      </c>
      <c r="J137" s="292">
        <f t="shared" si="0"/>
        <v>0</v>
      </c>
      <c r="K137" s="293"/>
      <c r="L137" s="212"/>
      <c r="M137" s="294" t="s">
        <v>1</v>
      </c>
      <c r="N137" s="295" t="s">
        <v>33</v>
      </c>
      <c r="O137" s="296">
        <v>0</v>
      </c>
      <c r="P137" s="296">
        <f t="shared" si="1"/>
        <v>0</v>
      </c>
      <c r="Q137" s="296">
        <v>0</v>
      </c>
      <c r="R137" s="296">
        <f t="shared" si="2"/>
        <v>0</v>
      </c>
      <c r="S137" s="296">
        <v>0</v>
      </c>
      <c r="T137" s="297">
        <f t="shared" si="3"/>
        <v>0</v>
      </c>
      <c r="AR137" s="298" t="s">
        <v>126</v>
      </c>
      <c r="AT137" s="298" t="s">
        <v>122</v>
      </c>
      <c r="AU137" s="298" t="s">
        <v>77</v>
      </c>
      <c r="AY137" s="203" t="s">
        <v>119</v>
      </c>
      <c r="BE137" s="299">
        <f t="shared" si="4"/>
        <v>0</v>
      </c>
      <c r="BF137" s="299">
        <f t="shared" si="5"/>
        <v>0</v>
      </c>
      <c r="BG137" s="299">
        <f t="shared" si="6"/>
        <v>0</v>
      </c>
      <c r="BH137" s="299">
        <f t="shared" si="7"/>
        <v>0</v>
      </c>
      <c r="BI137" s="299">
        <f t="shared" si="8"/>
        <v>0</v>
      </c>
      <c r="BJ137" s="203" t="s">
        <v>75</v>
      </c>
      <c r="BK137" s="299">
        <f t="shared" si="9"/>
        <v>0</v>
      </c>
      <c r="BL137" s="203" t="s">
        <v>126</v>
      </c>
      <c r="BM137" s="298" t="s">
        <v>150</v>
      </c>
    </row>
    <row r="138" spans="2:65" s="213" customFormat="1" ht="16.5" customHeight="1" x14ac:dyDescent="0.2">
      <c r="B138" s="212"/>
      <c r="C138" s="287" t="s">
        <v>151</v>
      </c>
      <c r="D138" s="287" t="s">
        <v>122</v>
      </c>
      <c r="E138" s="288" t="s">
        <v>152</v>
      </c>
      <c r="F138" s="289" t="s">
        <v>153</v>
      </c>
      <c r="G138" s="290" t="s">
        <v>125</v>
      </c>
      <c r="H138" s="291">
        <v>5</v>
      </c>
      <c r="I138" s="194">
        <v>0</v>
      </c>
      <c r="J138" s="292">
        <f t="shared" si="0"/>
        <v>0</v>
      </c>
      <c r="K138" s="293"/>
      <c r="L138" s="212"/>
      <c r="M138" s="294" t="s">
        <v>1</v>
      </c>
      <c r="N138" s="295" t="s">
        <v>33</v>
      </c>
      <c r="O138" s="296">
        <v>0</v>
      </c>
      <c r="P138" s="296">
        <f t="shared" si="1"/>
        <v>0</v>
      </c>
      <c r="Q138" s="296">
        <v>0</v>
      </c>
      <c r="R138" s="296">
        <f t="shared" si="2"/>
        <v>0</v>
      </c>
      <c r="S138" s="296">
        <v>0</v>
      </c>
      <c r="T138" s="297">
        <f t="shared" si="3"/>
        <v>0</v>
      </c>
      <c r="AR138" s="298" t="s">
        <v>126</v>
      </c>
      <c r="AT138" s="298" t="s">
        <v>122</v>
      </c>
      <c r="AU138" s="298" t="s">
        <v>77</v>
      </c>
      <c r="AY138" s="203" t="s">
        <v>119</v>
      </c>
      <c r="BE138" s="299">
        <f t="shared" si="4"/>
        <v>0</v>
      </c>
      <c r="BF138" s="299">
        <f t="shared" si="5"/>
        <v>0</v>
      </c>
      <c r="BG138" s="299">
        <f t="shared" si="6"/>
        <v>0</v>
      </c>
      <c r="BH138" s="299">
        <f t="shared" si="7"/>
        <v>0</v>
      </c>
      <c r="BI138" s="299">
        <f t="shared" si="8"/>
        <v>0</v>
      </c>
      <c r="BJ138" s="203" t="s">
        <v>75</v>
      </c>
      <c r="BK138" s="299">
        <f t="shared" si="9"/>
        <v>0</v>
      </c>
      <c r="BL138" s="203" t="s">
        <v>126</v>
      </c>
      <c r="BM138" s="298" t="s">
        <v>154</v>
      </c>
    </row>
    <row r="139" spans="2:65" s="213" customFormat="1" ht="16.5" customHeight="1" x14ac:dyDescent="0.2">
      <c r="B139" s="212"/>
      <c r="C139" s="287" t="s">
        <v>155</v>
      </c>
      <c r="D139" s="287" t="s">
        <v>122</v>
      </c>
      <c r="E139" s="288" t="s">
        <v>156</v>
      </c>
      <c r="F139" s="289" t="s">
        <v>157</v>
      </c>
      <c r="G139" s="290" t="s">
        <v>125</v>
      </c>
      <c r="H139" s="291">
        <v>2</v>
      </c>
      <c r="I139" s="194">
        <v>0</v>
      </c>
      <c r="J139" s="292">
        <f t="shared" si="0"/>
        <v>0</v>
      </c>
      <c r="K139" s="293"/>
      <c r="L139" s="212"/>
      <c r="M139" s="294" t="s">
        <v>1</v>
      </c>
      <c r="N139" s="295" t="s">
        <v>33</v>
      </c>
      <c r="O139" s="296">
        <v>0</v>
      </c>
      <c r="P139" s="296">
        <f t="shared" si="1"/>
        <v>0</v>
      </c>
      <c r="Q139" s="296">
        <v>0</v>
      </c>
      <c r="R139" s="296">
        <f t="shared" si="2"/>
        <v>0</v>
      </c>
      <c r="S139" s="296">
        <v>0</v>
      </c>
      <c r="T139" s="297">
        <f t="shared" si="3"/>
        <v>0</v>
      </c>
      <c r="AR139" s="298" t="s">
        <v>126</v>
      </c>
      <c r="AT139" s="298" t="s">
        <v>122</v>
      </c>
      <c r="AU139" s="298" t="s">
        <v>77</v>
      </c>
      <c r="AY139" s="203" t="s">
        <v>119</v>
      </c>
      <c r="BE139" s="299">
        <f t="shared" si="4"/>
        <v>0</v>
      </c>
      <c r="BF139" s="299">
        <f t="shared" si="5"/>
        <v>0</v>
      </c>
      <c r="BG139" s="299">
        <f t="shared" si="6"/>
        <v>0</v>
      </c>
      <c r="BH139" s="299">
        <f t="shared" si="7"/>
        <v>0</v>
      </c>
      <c r="BI139" s="299">
        <f t="shared" si="8"/>
        <v>0</v>
      </c>
      <c r="BJ139" s="203" t="s">
        <v>75</v>
      </c>
      <c r="BK139" s="299">
        <f t="shared" si="9"/>
        <v>0</v>
      </c>
      <c r="BL139" s="203" t="s">
        <v>126</v>
      </c>
      <c r="BM139" s="298" t="s">
        <v>158</v>
      </c>
    </row>
    <row r="140" spans="2:65" s="213" customFormat="1" ht="16.5" customHeight="1" x14ac:dyDescent="0.2">
      <c r="B140" s="212"/>
      <c r="C140" s="287" t="s">
        <v>159</v>
      </c>
      <c r="D140" s="287" t="s">
        <v>122</v>
      </c>
      <c r="E140" s="288" t="s">
        <v>160</v>
      </c>
      <c r="F140" s="289" t="s">
        <v>161</v>
      </c>
      <c r="G140" s="290" t="s">
        <v>125</v>
      </c>
      <c r="H140" s="291">
        <v>10</v>
      </c>
      <c r="I140" s="194">
        <v>0</v>
      </c>
      <c r="J140" s="292">
        <f t="shared" si="0"/>
        <v>0</v>
      </c>
      <c r="K140" s="293"/>
      <c r="L140" s="212"/>
      <c r="M140" s="294" t="s">
        <v>1</v>
      </c>
      <c r="N140" s="295" t="s">
        <v>33</v>
      </c>
      <c r="O140" s="296">
        <v>0</v>
      </c>
      <c r="P140" s="296">
        <f t="shared" si="1"/>
        <v>0</v>
      </c>
      <c r="Q140" s="296">
        <v>0</v>
      </c>
      <c r="R140" s="296">
        <f t="shared" si="2"/>
        <v>0</v>
      </c>
      <c r="S140" s="296">
        <v>0</v>
      </c>
      <c r="T140" s="297">
        <f t="shared" si="3"/>
        <v>0</v>
      </c>
      <c r="AR140" s="298" t="s">
        <v>126</v>
      </c>
      <c r="AT140" s="298" t="s">
        <v>122</v>
      </c>
      <c r="AU140" s="298" t="s">
        <v>77</v>
      </c>
      <c r="AY140" s="203" t="s">
        <v>119</v>
      </c>
      <c r="BE140" s="299">
        <f t="shared" si="4"/>
        <v>0</v>
      </c>
      <c r="BF140" s="299">
        <f t="shared" si="5"/>
        <v>0</v>
      </c>
      <c r="BG140" s="299">
        <f t="shared" si="6"/>
        <v>0</v>
      </c>
      <c r="BH140" s="299">
        <f t="shared" si="7"/>
        <v>0</v>
      </c>
      <c r="BI140" s="299">
        <f t="shared" si="8"/>
        <v>0</v>
      </c>
      <c r="BJ140" s="203" t="s">
        <v>75</v>
      </c>
      <c r="BK140" s="299">
        <f t="shared" si="9"/>
        <v>0</v>
      </c>
      <c r="BL140" s="203" t="s">
        <v>126</v>
      </c>
      <c r="BM140" s="298" t="s">
        <v>162</v>
      </c>
    </row>
    <row r="141" spans="2:65" s="213" customFormat="1" ht="24.2" customHeight="1" x14ac:dyDescent="0.2">
      <c r="B141" s="212"/>
      <c r="C141" s="287" t="s">
        <v>163</v>
      </c>
      <c r="D141" s="287" t="s">
        <v>122</v>
      </c>
      <c r="E141" s="288" t="s">
        <v>164</v>
      </c>
      <c r="F141" s="289" t="s">
        <v>165</v>
      </c>
      <c r="G141" s="290" t="s">
        <v>166</v>
      </c>
      <c r="H141" s="291">
        <v>3</v>
      </c>
      <c r="I141" s="194">
        <v>0</v>
      </c>
      <c r="J141" s="292">
        <f t="shared" si="0"/>
        <v>0</v>
      </c>
      <c r="K141" s="293"/>
      <c r="L141" s="212"/>
      <c r="M141" s="294" t="s">
        <v>1</v>
      </c>
      <c r="N141" s="295" t="s">
        <v>33</v>
      </c>
      <c r="O141" s="296">
        <v>8.3000000000000004E-2</v>
      </c>
      <c r="P141" s="296">
        <f t="shared" si="1"/>
        <v>0.249</v>
      </c>
      <c r="Q141" s="296">
        <v>2.0000000000000002E-5</v>
      </c>
      <c r="R141" s="296">
        <f t="shared" si="2"/>
        <v>6.0000000000000008E-5</v>
      </c>
      <c r="S141" s="296">
        <v>0</v>
      </c>
      <c r="T141" s="297">
        <f t="shared" si="3"/>
        <v>0</v>
      </c>
      <c r="AR141" s="298" t="s">
        <v>126</v>
      </c>
      <c r="AT141" s="298" t="s">
        <v>122</v>
      </c>
      <c r="AU141" s="298" t="s">
        <v>77</v>
      </c>
      <c r="AY141" s="203" t="s">
        <v>119</v>
      </c>
      <c r="BE141" s="299">
        <f t="shared" si="4"/>
        <v>0</v>
      </c>
      <c r="BF141" s="299">
        <f t="shared" si="5"/>
        <v>0</v>
      </c>
      <c r="BG141" s="299">
        <f t="shared" si="6"/>
        <v>0</v>
      </c>
      <c r="BH141" s="299">
        <f t="shared" si="7"/>
        <v>0</v>
      </c>
      <c r="BI141" s="299">
        <f t="shared" si="8"/>
        <v>0</v>
      </c>
      <c r="BJ141" s="203" t="s">
        <v>75</v>
      </c>
      <c r="BK141" s="299">
        <f t="shared" si="9"/>
        <v>0</v>
      </c>
      <c r="BL141" s="203" t="s">
        <v>126</v>
      </c>
      <c r="BM141" s="298" t="s">
        <v>167</v>
      </c>
    </row>
    <row r="142" spans="2:65" s="213" customFormat="1" ht="21.75" customHeight="1" x14ac:dyDescent="0.2">
      <c r="B142" s="212"/>
      <c r="C142" s="287" t="s">
        <v>8</v>
      </c>
      <c r="D142" s="287" t="s">
        <v>122</v>
      </c>
      <c r="E142" s="288" t="s">
        <v>168</v>
      </c>
      <c r="F142" s="289" t="s">
        <v>169</v>
      </c>
      <c r="G142" s="290" t="s">
        <v>166</v>
      </c>
      <c r="H142" s="291">
        <v>2</v>
      </c>
      <c r="I142" s="194">
        <v>0</v>
      </c>
      <c r="J142" s="292">
        <f t="shared" si="0"/>
        <v>0</v>
      </c>
      <c r="K142" s="293"/>
      <c r="L142" s="212"/>
      <c r="M142" s="294" t="s">
        <v>1</v>
      </c>
      <c r="N142" s="295" t="s">
        <v>33</v>
      </c>
      <c r="O142" s="296">
        <v>0.16500000000000001</v>
      </c>
      <c r="P142" s="296">
        <f t="shared" si="1"/>
        <v>0.33</v>
      </c>
      <c r="Q142" s="296">
        <v>2.0000000000000002E-5</v>
      </c>
      <c r="R142" s="296">
        <f t="shared" si="2"/>
        <v>4.0000000000000003E-5</v>
      </c>
      <c r="S142" s="296">
        <v>0</v>
      </c>
      <c r="T142" s="297">
        <f t="shared" si="3"/>
        <v>0</v>
      </c>
      <c r="AR142" s="298" t="s">
        <v>126</v>
      </c>
      <c r="AT142" s="298" t="s">
        <v>122</v>
      </c>
      <c r="AU142" s="298" t="s">
        <v>77</v>
      </c>
      <c r="AY142" s="203" t="s">
        <v>119</v>
      </c>
      <c r="BE142" s="299">
        <f t="shared" si="4"/>
        <v>0</v>
      </c>
      <c r="BF142" s="299">
        <f t="shared" si="5"/>
        <v>0</v>
      </c>
      <c r="BG142" s="299">
        <f t="shared" si="6"/>
        <v>0</v>
      </c>
      <c r="BH142" s="299">
        <f t="shared" si="7"/>
        <v>0</v>
      </c>
      <c r="BI142" s="299">
        <f t="shared" si="8"/>
        <v>0</v>
      </c>
      <c r="BJ142" s="203" t="s">
        <v>75</v>
      </c>
      <c r="BK142" s="299">
        <f t="shared" si="9"/>
        <v>0</v>
      </c>
      <c r="BL142" s="203" t="s">
        <v>126</v>
      </c>
      <c r="BM142" s="298" t="s">
        <v>170</v>
      </c>
    </row>
    <row r="143" spans="2:65" s="213" customFormat="1" ht="21.75" customHeight="1" x14ac:dyDescent="0.2">
      <c r="B143" s="212"/>
      <c r="C143" s="287" t="s">
        <v>171</v>
      </c>
      <c r="D143" s="287" t="s">
        <v>122</v>
      </c>
      <c r="E143" s="288" t="s">
        <v>172</v>
      </c>
      <c r="F143" s="289" t="s">
        <v>173</v>
      </c>
      <c r="G143" s="290" t="s">
        <v>166</v>
      </c>
      <c r="H143" s="291">
        <v>1</v>
      </c>
      <c r="I143" s="194">
        <v>0</v>
      </c>
      <c r="J143" s="292">
        <f t="shared" si="0"/>
        <v>0</v>
      </c>
      <c r="K143" s="293"/>
      <c r="L143" s="212"/>
      <c r="M143" s="294" t="s">
        <v>1</v>
      </c>
      <c r="N143" s="295" t="s">
        <v>33</v>
      </c>
      <c r="O143" s="296">
        <v>0.22700000000000001</v>
      </c>
      <c r="P143" s="296">
        <f t="shared" si="1"/>
        <v>0.22700000000000001</v>
      </c>
      <c r="Q143" s="296">
        <v>2.0000000000000002E-5</v>
      </c>
      <c r="R143" s="296">
        <f t="shared" si="2"/>
        <v>2.0000000000000002E-5</v>
      </c>
      <c r="S143" s="296">
        <v>0</v>
      </c>
      <c r="T143" s="297">
        <f t="shared" si="3"/>
        <v>0</v>
      </c>
      <c r="AR143" s="298" t="s">
        <v>126</v>
      </c>
      <c r="AT143" s="298" t="s">
        <v>122</v>
      </c>
      <c r="AU143" s="298" t="s">
        <v>77</v>
      </c>
      <c r="AY143" s="203" t="s">
        <v>119</v>
      </c>
      <c r="BE143" s="299">
        <f t="shared" si="4"/>
        <v>0</v>
      </c>
      <c r="BF143" s="299">
        <f t="shared" si="5"/>
        <v>0</v>
      </c>
      <c r="BG143" s="299">
        <f t="shared" si="6"/>
        <v>0</v>
      </c>
      <c r="BH143" s="299">
        <f t="shared" si="7"/>
        <v>0</v>
      </c>
      <c r="BI143" s="299">
        <f t="shared" si="8"/>
        <v>0</v>
      </c>
      <c r="BJ143" s="203" t="s">
        <v>75</v>
      </c>
      <c r="BK143" s="299">
        <f t="shared" si="9"/>
        <v>0</v>
      </c>
      <c r="BL143" s="203" t="s">
        <v>126</v>
      </c>
      <c r="BM143" s="298" t="s">
        <v>174</v>
      </c>
    </row>
    <row r="144" spans="2:65" s="213" customFormat="1" ht="21.75" customHeight="1" x14ac:dyDescent="0.2">
      <c r="B144" s="212"/>
      <c r="C144" s="287" t="s">
        <v>175</v>
      </c>
      <c r="D144" s="287" t="s">
        <v>122</v>
      </c>
      <c r="E144" s="288" t="s">
        <v>176</v>
      </c>
      <c r="F144" s="289" t="s">
        <v>177</v>
      </c>
      <c r="G144" s="290" t="s">
        <v>166</v>
      </c>
      <c r="H144" s="291">
        <v>5</v>
      </c>
      <c r="I144" s="194">
        <v>0</v>
      </c>
      <c r="J144" s="292">
        <f t="shared" si="0"/>
        <v>0</v>
      </c>
      <c r="K144" s="293"/>
      <c r="L144" s="212"/>
      <c r="M144" s="294" t="s">
        <v>1</v>
      </c>
      <c r="N144" s="295" t="s">
        <v>33</v>
      </c>
      <c r="O144" s="296">
        <v>0.26900000000000002</v>
      </c>
      <c r="P144" s="296">
        <f t="shared" si="1"/>
        <v>1.3450000000000002</v>
      </c>
      <c r="Q144" s="296">
        <v>2.0000000000000002E-5</v>
      </c>
      <c r="R144" s="296">
        <f t="shared" si="2"/>
        <v>1E-4</v>
      </c>
      <c r="S144" s="296">
        <v>0</v>
      </c>
      <c r="T144" s="297">
        <f t="shared" si="3"/>
        <v>0</v>
      </c>
      <c r="AR144" s="298" t="s">
        <v>126</v>
      </c>
      <c r="AT144" s="298" t="s">
        <v>122</v>
      </c>
      <c r="AU144" s="298" t="s">
        <v>77</v>
      </c>
      <c r="AY144" s="203" t="s">
        <v>119</v>
      </c>
      <c r="BE144" s="299">
        <f t="shared" si="4"/>
        <v>0</v>
      </c>
      <c r="BF144" s="299">
        <f t="shared" si="5"/>
        <v>0</v>
      </c>
      <c r="BG144" s="299">
        <f t="shared" si="6"/>
        <v>0</v>
      </c>
      <c r="BH144" s="299">
        <f t="shared" si="7"/>
        <v>0</v>
      </c>
      <c r="BI144" s="299">
        <f t="shared" si="8"/>
        <v>0</v>
      </c>
      <c r="BJ144" s="203" t="s">
        <v>75</v>
      </c>
      <c r="BK144" s="299">
        <f t="shared" si="9"/>
        <v>0</v>
      </c>
      <c r="BL144" s="203" t="s">
        <v>126</v>
      </c>
      <c r="BM144" s="298" t="s">
        <v>178</v>
      </c>
    </row>
    <row r="145" spans="2:65" s="213" customFormat="1" ht="21.75" customHeight="1" x14ac:dyDescent="0.2">
      <c r="B145" s="212"/>
      <c r="C145" s="287" t="s">
        <v>179</v>
      </c>
      <c r="D145" s="287" t="s">
        <v>122</v>
      </c>
      <c r="E145" s="288" t="s">
        <v>180</v>
      </c>
      <c r="F145" s="289" t="s">
        <v>181</v>
      </c>
      <c r="G145" s="290" t="s">
        <v>166</v>
      </c>
      <c r="H145" s="291">
        <v>2</v>
      </c>
      <c r="I145" s="194">
        <v>0</v>
      </c>
      <c r="J145" s="292">
        <f t="shared" si="0"/>
        <v>0</v>
      </c>
      <c r="K145" s="293"/>
      <c r="L145" s="212"/>
      <c r="M145" s="294" t="s">
        <v>1</v>
      </c>
      <c r="N145" s="295" t="s">
        <v>33</v>
      </c>
      <c r="O145" s="296">
        <v>0.35099999999999998</v>
      </c>
      <c r="P145" s="296">
        <f t="shared" si="1"/>
        <v>0.70199999999999996</v>
      </c>
      <c r="Q145" s="296">
        <v>2.0000000000000002E-5</v>
      </c>
      <c r="R145" s="296">
        <f t="shared" si="2"/>
        <v>4.0000000000000003E-5</v>
      </c>
      <c r="S145" s="296">
        <v>0</v>
      </c>
      <c r="T145" s="297">
        <f t="shared" si="3"/>
        <v>0</v>
      </c>
      <c r="AR145" s="298" t="s">
        <v>126</v>
      </c>
      <c r="AT145" s="298" t="s">
        <v>122</v>
      </c>
      <c r="AU145" s="298" t="s">
        <v>77</v>
      </c>
      <c r="AY145" s="203" t="s">
        <v>119</v>
      </c>
      <c r="BE145" s="299">
        <f t="shared" si="4"/>
        <v>0</v>
      </c>
      <c r="BF145" s="299">
        <f t="shared" si="5"/>
        <v>0</v>
      </c>
      <c r="BG145" s="299">
        <f t="shared" si="6"/>
        <v>0</v>
      </c>
      <c r="BH145" s="299">
        <f t="shared" si="7"/>
        <v>0</v>
      </c>
      <c r="BI145" s="299">
        <f t="shared" si="8"/>
        <v>0</v>
      </c>
      <c r="BJ145" s="203" t="s">
        <v>75</v>
      </c>
      <c r="BK145" s="299">
        <f t="shared" si="9"/>
        <v>0</v>
      </c>
      <c r="BL145" s="203" t="s">
        <v>126</v>
      </c>
      <c r="BM145" s="298" t="s">
        <v>182</v>
      </c>
    </row>
    <row r="146" spans="2:65" s="213" customFormat="1" ht="24.2" customHeight="1" x14ac:dyDescent="0.2">
      <c r="B146" s="212"/>
      <c r="C146" s="300" t="s">
        <v>126</v>
      </c>
      <c r="D146" s="300" t="s">
        <v>183</v>
      </c>
      <c r="E146" s="301" t="s">
        <v>184</v>
      </c>
      <c r="F146" s="302" t="s">
        <v>541</v>
      </c>
      <c r="G146" s="303" t="s">
        <v>185</v>
      </c>
      <c r="H146" s="304">
        <v>2</v>
      </c>
      <c r="I146" s="196">
        <v>0</v>
      </c>
      <c r="J146" s="305">
        <f t="shared" si="0"/>
        <v>0</v>
      </c>
      <c r="K146" s="306"/>
      <c r="L146" s="307"/>
      <c r="M146" s="308" t="s">
        <v>1</v>
      </c>
      <c r="N146" s="309" t="s">
        <v>33</v>
      </c>
      <c r="O146" s="296">
        <v>0</v>
      </c>
      <c r="P146" s="296">
        <f t="shared" si="1"/>
        <v>0</v>
      </c>
      <c r="Q146" s="296">
        <v>0</v>
      </c>
      <c r="R146" s="296">
        <f t="shared" si="2"/>
        <v>0</v>
      </c>
      <c r="S146" s="296">
        <v>0</v>
      </c>
      <c r="T146" s="297">
        <f t="shared" si="3"/>
        <v>0</v>
      </c>
      <c r="AR146" s="298" t="s">
        <v>186</v>
      </c>
      <c r="AT146" s="298" t="s">
        <v>183</v>
      </c>
      <c r="AU146" s="298" t="s">
        <v>77</v>
      </c>
      <c r="AY146" s="203" t="s">
        <v>119</v>
      </c>
      <c r="BE146" s="299">
        <f t="shared" si="4"/>
        <v>0</v>
      </c>
      <c r="BF146" s="299">
        <f t="shared" si="5"/>
        <v>0</v>
      </c>
      <c r="BG146" s="299">
        <f t="shared" si="6"/>
        <v>0</v>
      </c>
      <c r="BH146" s="299">
        <f t="shared" si="7"/>
        <v>0</v>
      </c>
      <c r="BI146" s="299">
        <f t="shared" si="8"/>
        <v>0</v>
      </c>
      <c r="BJ146" s="203" t="s">
        <v>75</v>
      </c>
      <c r="BK146" s="299">
        <f t="shared" si="9"/>
        <v>0</v>
      </c>
      <c r="BL146" s="203" t="s">
        <v>126</v>
      </c>
      <c r="BM146" s="298" t="s">
        <v>187</v>
      </c>
    </row>
    <row r="147" spans="2:65" s="213" customFormat="1" ht="24.2" customHeight="1" x14ac:dyDescent="0.2">
      <c r="B147" s="212"/>
      <c r="C147" s="300" t="s">
        <v>188</v>
      </c>
      <c r="D147" s="300" t="s">
        <v>183</v>
      </c>
      <c r="E147" s="301" t="s">
        <v>189</v>
      </c>
      <c r="F147" s="302" t="s">
        <v>542</v>
      </c>
      <c r="G147" s="303" t="s">
        <v>185</v>
      </c>
      <c r="H147" s="304">
        <v>2</v>
      </c>
      <c r="I147" s="196">
        <v>0</v>
      </c>
      <c r="J147" s="305">
        <f t="shared" si="0"/>
        <v>0</v>
      </c>
      <c r="K147" s="306"/>
      <c r="L147" s="307"/>
      <c r="M147" s="308" t="s">
        <v>1</v>
      </c>
      <c r="N147" s="309" t="s">
        <v>33</v>
      </c>
      <c r="O147" s="296">
        <v>0</v>
      </c>
      <c r="P147" s="296">
        <f t="shared" si="1"/>
        <v>0</v>
      </c>
      <c r="Q147" s="296">
        <v>0</v>
      </c>
      <c r="R147" s="296">
        <f t="shared" si="2"/>
        <v>0</v>
      </c>
      <c r="S147" s="296">
        <v>0</v>
      </c>
      <c r="T147" s="297">
        <f t="shared" si="3"/>
        <v>0</v>
      </c>
      <c r="AR147" s="298" t="s">
        <v>186</v>
      </c>
      <c r="AT147" s="298" t="s">
        <v>183</v>
      </c>
      <c r="AU147" s="298" t="s">
        <v>77</v>
      </c>
      <c r="AY147" s="203" t="s">
        <v>119</v>
      </c>
      <c r="BE147" s="299">
        <f t="shared" si="4"/>
        <v>0</v>
      </c>
      <c r="BF147" s="299">
        <f t="shared" si="5"/>
        <v>0</v>
      </c>
      <c r="BG147" s="299">
        <f t="shared" si="6"/>
        <v>0</v>
      </c>
      <c r="BH147" s="299">
        <f t="shared" si="7"/>
        <v>0</v>
      </c>
      <c r="BI147" s="299">
        <f t="shared" si="8"/>
        <v>0</v>
      </c>
      <c r="BJ147" s="203" t="s">
        <v>75</v>
      </c>
      <c r="BK147" s="299">
        <f t="shared" si="9"/>
        <v>0</v>
      </c>
      <c r="BL147" s="203" t="s">
        <v>126</v>
      </c>
      <c r="BM147" s="298" t="s">
        <v>190</v>
      </c>
    </row>
    <row r="148" spans="2:65" s="213" customFormat="1" ht="24.2" customHeight="1" x14ac:dyDescent="0.2">
      <c r="B148" s="212"/>
      <c r="C148" s="300" t="s">
        <v>191</v>
      </c>
      <c r="D148" s="300" t="s">
        <v>183</v>
      </c>
      <c r="E148" s="301" t="s">
        <v>192</v>
      </c>
      <c r="F148" s="302" t="s">
        <v>543</v>
      </c>
      <c r="G148" s="303" t="s">
        <v>185</v>
      </c>
      <c r="H148" s="304">
        <v>3</v>
      </c>
      <c r="I148" s="196">
        <v>0</v>
      </c>
      <c r="J148" s="305">
        <f t="shared" si="0"/>
        <v>0</v>
      </c>
      <c r="K148" s="306"/>
      <c r="L148" s="307"/>
      <c r="M148" s="308" t="s">
        <v>1</v>
      </c>
      <c r="N148" s="309" t="s">
        <v>33</v>
      </c>
      <c r="O148" s="296">
        <v>0</v>
      </c>
      <c r="P148" s="296">
        <f t="shared" si="1"/>
        <v>0</v>
      </c>
      <c r="Q148" s="296">
        <v>0</v>
      </c>
      <c r="R148" s="296">
        <f t="shared" si="2"/>
        <v>0</v>
      </c>
      <c r="S148" s="296">
        <v>0</v>
      </c>
      <c r="T148" s="297">
        <f t="shared" si="3"/>
        <v>0</v>
      </c>
      <c r="AR148" s="298" t="s">
        <v>186</v>
      </c>
      <c r="AT148" s="298" t="s">
        <v>183</v>
      </c>
      <c r="AU148" s="298" t="s">
        <v>77</v>
      </c>
      <c r="AY148" s="203" t="s">
        <v>119</v>
      </c>
      <c r="BE148" s="299">
        <f t="shared" si="4"/>
        <v>0</v>
      </c>
      <c r="BF148" s="299">
        <f t="shared" si="5"/>
        <v>0</v>
      </c>
      <c r="BG148" s="299">
        <f t="shared" si="6"/>
        <v>0</v>
      </c>
      <c r="BH148" s="299">
        <f t="shared" si="7"/>
        <v>0</v>
      </c>
      <c r="BI148" s="299">
        <f t="shared" si="8"/>
        <v>0</v>
      </c>
      <c r="BJ148" s="203" t="s">
        <v>75</v>
      </c>
      <c r="BK148" s="299">
        <f t="shared" si="9"/>
        <v>0</v>
      </c>
      <c r="BL148" s="203" t="s">
        <v>126</v>
      </c>
      <c r="BM148" s="298" t="s">
        <v>193</v>
      </c>
    </row>
    <row r="149" spans="2:65" s="213" customFormat="1" ht="24.2" customHeight="1" x14ac:dyDescent="0.2">
      <c r="B149" s="212"/>
      <c r="C149" s="300" t="s">
        <v>194</v>
      </c>
      <c r="D149" s="300" t="s">
        <v>183</v>
      </c>
      <c r="E149" s="301" t="s">
        <v>195</v>
      </c>
      <c r="F149" s="302" t="s">
        <v>544</v>
      </c>
      <c r="G149" s="303" t="s">
        <v>185</v>
      </c>
      <c r="H149" s="304">
        <v>1</v>
      </c>
      <c r="I149" s="196">
        <v>0</v>
      </c>
      <c r="J149" s="305">
        <f t="shared" si="0"/>
        <v>0</v>
      </c>
      <c r="K149" s="306"/>
      <c r="L149" s="307"/>
      <c r="M149" s="308" t="s">
        <v>1</v>
      </c>
      <c r="N149" s="309" t="s">
        <v>33</v>
      </c>
      <c r="O149" s="296">
        <v>0</v>
      </c>
      <c r="P149" s="296">
        <f t="shared" si="1"/>
        <v>0</v>
      </c>
      <c r="Q149" s="296">
        <v>0</v>
      </c>
      <c r="R149" s="296">
        <f t="shared" si="2"/>
        <v>0</v>
      </c>
      <c r="S149" s="296">
        <v>0</v>
      </c>
      <c r="T149" s="297">
        <f t="shared" si="3"/>
        <v>0</v>
      </c>
      <c r="AR149" s="298" t="s">
        <v>186</v>
      </c>
      <c r="AT149" s="298" t="s">
        <v>183</v>
      </c>
      <c r="AU149" s="298" t="s">
        <v>77</v>
      </c>
      <c r="AY149" s="203" t="s">
        <v>119</v>
      </c>
      <c r="BE149" s="299">
        <f t="shared" si="4"/>
        <v>0</v>
      </c>
      <c r="BF149" s="299">
        <f t="shared" si="5"/>
        <v>0</v>
      </c>
      <c r="BG149" s="299">
        <f t="shared" si="6"/>
        <v>0</v>
      </c>
      <c r="BH149" s="299">
        <f t="shared" si="7"/>
        <v>0</v>
      </c>
      <c r="BI149" s="299">
        <f t="shared" si="8"/>
        <v>0</v>
      </c>
      <c r="BJ149" s="203" t="s">
        <v>75</v>
      </c>
      <c r="BK149" s="299">
        <f t="shared" si="9"/>
        <v>0</v>
      </c>
      <c r="BL149" s="203" t="s">
        <v>126</v>
      </c>
      <c r="BM149" s="298" t="s">
        <v>196</v>
      </c>
    </row>
    <row r="150" spans="2:65" s="213" customFormat="1" ht="24.2" customHeight="1" x14ac:dyDescent="0.2">
      <c r="B150" s="212"/>
      <c r="C150" s="300" t="s">
        <v>197</v>
      </c>
      <c r="D150" s="300" t="s">
        <v>183</v>
      </c>
      <c r="E150" s="301" t="s">
        <v>198</v>
      </c>
      <c r="F150" s="302" t="s">
        <v>545</v>
      </c>
      <c r="G150" s="303" t="s">
        <v>185</v>
      </c>
      <c r="H150" s="304">
        <v>1</v>
      </c>
      <c r="I150" s="196">
        <v>0</v>
      </c>
      <c r="J150" s="305">
        <f t="shared" si="0"/>
        <v>0</v>
      </c>
      <c r="K150" s="306"/>
      <c r="L150" s="307"/>
      <c r="M150" s="308" t="s">
        <v>1</v>
      </c>
      <c r="N150" s="309" t="s">
        <v>33</v>
      </c>
      <c r="O150" s="296">
        <v>0</v>
      </c>
      <c r="P150" s="296">
        <f t="shared" si="1"/>
        <v>0</v>
      </c>
      <c r="Q150" s="296">
        <v>0</v>
      </c>
      <c r="R150" s="296">
        <f t="shared" si="2"/>
        <v>0</v>
      </c>
      <c r="S150" s="296">
        <v>0</v>
      </c>
      <c r="T150" s="297">
        <f t="shared" si="3"/>
        <v>0</v>
      </c>
      <c r="AR150" s="298" t="s">
        <v>186</v>
      </c>
      <c r="AT150" s="298" t="s">
        <v>183</v>
      </c>
      <c r="AU150" s="298" t="s">
        <v>77</v>
      </c>
      <c r="AY150" s="203" t="s">
        <v>119</v>
      </c>
      <c r="BE150" s="299">
        <f t="shared" si="4"/>
        <v>0</v>
      </c>
      <c r="BF150" s="299">
        <f t="shared" si="5"/>
        <v>0</v>
      </c>
      <c r="BG150" s="299">
        <f t="shared" si="6"/>
        <v>0</v>
      </c>
      <c r="BH150" s="299">
        <f t="shared" si="7"/>
        <v>0</v>
      </c>
      <c r="BI150" s="299">
        <f t="shared" si="8"/>
        <v>0</v>
      </c>
      <c r="BJ150" s="203" t="s">
        <v>75</v>
      </c>
      <c r="BK150" s="299">
        <f t="shared" si="9"/>
        <v>0</v>
      </c>
      <c r="BL150" s="203" t="s">
        <v>126</v>
      </c>
      <c r="BM150" s="298" t="s">
        <v>199</v>
      </c>
    </row>
    <row r="151" spans="2:65" s="213" customFormat="1" ht="24.2" customHeight="1" x14ac:dyDescent="0.2">
      <c r="B151" s="212"/>
      <c r="C151" s="300" t="s">
        <v>7</v>
      </c>
      <c r="D151" s="300" t="s">
        <v>183</v>
      </c>
      <c r="E151" s="301" t="s">
        <v>200</v>
      </c>
      <c r="F151" s="302" t="s">
        <v>546</v>
      </c>
      <c r="G151" s="303" t="s">
        <v>185</v>
      </c>
      <c r="H151" s="304">
        <v>1</v>
      </c>
      <c r="I151" s="196">
        <v>0</v>
      </c>
      <c r="J151" s="305">
        <f t="shared" si="0"/>
        <v>0</v>
      </c>
      <c r="K151" s="306"/>
      <c r="L151" s="307"/>
      <c r="M151" s="308" t="s">
        <v>1</v>
      </c>
      <c r="N151" s="309" t="s">
        <v>33</v>
      </c>
      <c r="O151" s="296">
        <v>0</v>
      </c>
      <c r="P151" s="296">
        <f t="shared" si="1"/>
        <v>0</v>
      </c>
      <c r="Q151" s="296">
        <v>0</v>
      </c>
      <c r="R151" s="296">
        <f t="shared" si="2"/>
        <v>0</v>
      </c>
      <c r="S151" s="296">
        <v>0</v>
      </c>
      <c r="T151" s="297">
        <f t="shared" si="3"/>
        <v>0</v>
      </c>
      <c r="AR151" s="298" t="s">
        <v>186</v>
      </c>
      <c r="AT151" s="298" t="s">
        <v>183</v>
      </c>
      <c r="AU151" s="298" t="s">
        <v>77</v>
      </c>
      <c r="AY151" s="203" t="s">
        <v>119</v>
      </c>
      <c r="BE151" s="299">
        <f t="shared" si="4"/>
        <v>0</v>
      </c>
      <c r="BF151" s="299">
        <f t="shared" si="5"/>
        <v>0</v>
      </c>
      <c r="BG151" s="299">
        <f t="shared" si="6"/>
        <v>0</v>
      </c>
      <c r="BH151" s="299">
        <f t="shared" si="7"/>
        <v>0</v>
      </c>
      <c r="BI151" s="299">
        <f t="shared" si="8"/>
        <v>0</v>
      </c>
      <c r="BJ151" s="203" t="s">
        <v>75</v>
      </c>
      <c r="BK151" s="299">
        <f t="shared" si="9"/>
        <v>0</v>
      </c>
      <c r="BL151" s="203" t="s">
        <v>126</v>
      </c>
      <c r="BM151" s="298" t="s">
        <v>201</v>
      </c>
    </row>
    <row r="152" spans="2:65" s="213" customFormat="1" ht="24.2" customHeight="1" x14ac:dyDescent="0.2">
      <c r="B152" s="212"/>
      <c r="C152" s="300" t="s">
        <v>202</v>
      </c>
      <c r="D152" s="300" t="s">
        <v>183</v>
      </c>
      <c r="E152" s="301" t="s">
        <v>203</v>
      </c>
      <c r="F152" s="302" t="s">
        <v>547</v>
      </c>
      <c r="G152" s="303" t="s">
        <v>185</v>
      </c>
      <c r="H152" s="304">
        <v>1</v>
      </c>
      <c r="I152" s="196">
        <v>0</v>
      </c>
      <c r="J152" s="305">
        <f t="shared" si="0"/>
        <v>0</v>
      </c>
      <c r="K152" s="306"/>
      <c r="L152" s="307"/>
      <c r="M152" s="308" t="s">
        <v>1</v>
      </c>
      <c r="N152" s="309" t="s">
        <v>33</v>
      </c>
      <c r="O152" s="296">
        <v>0</v>
      </c>
      <c r="P152" s="296">
        <f t="shared" si="1"/>
        <v>0</v>
      </c>
      <c r="Q152" s="296">
        <v>0</v>
      </c>
      <c r="R152" s="296">
        <f t="shared" si="2"/>
        <v>0</v>
      </c>
      <c r="S152" s="296">
        <v>0</v>
      </c>
      <c r="T152" s="297">
        <f t="shared" si="3"/>
        <v>0</v>
      </c>
      <c r="AR152" s="298" t="s">
        <v>186</v>
      </c>
      <c r="AT152" s="298" t="s">
        <v>183</v>
      </c>
      <c r="AU152" s="298" t="s">
        <v>77</v>
      </c>
      <c r="AY152" s="203" t="s">
        <v>119</v>
      </c>
      <c r="BE152" s="299">
        <f t="shared" si="4"/>
        <v>0</v>
      </c>
      <c r="BF152" s="299">
        <f t="shared" si="5"/>
        <v>0</v>
      </c>
      <c r="BG152" s="299">
        <f t="shared" si="6"/>
        <v>0</v>
      </c>
      <c r="BH152" s="299">
        <f t="shared" si="7"/>
        <v>0</v>
      </c>
      <c r="BI152" s="299">
        <f t="shared" si="8"/>
        <v>0</v>
      </c>
      <c r="BJ152" s="203" t="s">
        <v>75</v>
      </c>
      <c r="BK152" s="299">
        <f t="shared" si="9"/>
        <v>0</v>
      </c>
      <c r="BL152" s="203" t="s">
        <v>126</v>
      </c>
      <c r="BM152" s="298" t="s">
        <v>204</v>
      </c>
    </row>
    <row r="153" spans="2:65" s="213" customFormat="1" ht="24.2" customHeight="1" x14ac:dyDescent="0.2">
      <c r="B153" s="212"/>
      <c r="C153" s="300" t="s">
        <v>205</v>
      </c>
      <c r="D153" s="300" t="s">
        <v>183</v>
      </c>
      <c r="E153" s="301" t="s">
        <v>206</v>
      </c>
      <c r="F153" s="302" t="s">
        <v>548</v>
      </c>
      <c r="G153" s="303" t="s">
        <v>185</v>
      </c>
      <c r="H153" s="304">
        <v>1</v>
      </c>
      <c r="I153" s="196">
        <v>0</v>
      </c>
      <c r="J153" s="305">
        <f t="shared" si="0"/>
        <v>0</v>
      </c>
      <c r="K153" s="306"/>
      <c r="L153" s="307"/>
      <c r="M153" s="308" t="s">
        <v>1</v>
      </c>
      <c r="N153" s="309" t="s">
        <v>33</v>
      </c>
      <c r="O153" s="296">
        <v>0</v>
      </c>
      <c r="P153" s="296">
        <f t="shared" si="1"/>
        <v>0</v>
      </c>
      <c r="Q153" s="296">
        <v>0</v>
      </c>
      <c r="R153" s="296">
        <f t="shared" si="2"/>
        <v>0</v>
      </c>
      <c r="S153" s="296">
        <v>0</v>
      </c>
      <c r="T153" s="297">
        <f t="shared" si="3"/>
        <v>0</v>
      </c>
      <c r="AR153" s="298" t="s">
        <v>186</v>
      </c>
      <c r="AT153" s="298" t="s">
        <v>183</v>
      </c>
      <c r="AU153" s="298" t="s">
        <v>77</v>
      </c>
      <c r="AY153" s="203" t="s">
        <v>119</v>
      </c>
      <c r="BE153" s="299">
        <f t="shared" si="4"/>
        <v>0</v>
      </c>
      <c r="BF153" s="299">
        <f t="shared" si="5"/>
        <v>0</v>
      </c>
      <c r="BG153" s="299">
        <f t="shared" si="6"/>
        <v>0</v>
      </c>
      <c r="BH153" s="299">
        <f t="shared" si="7"/>
        <v>0</v>
      </c>
      <c r="BI153" s="299">
        <f t="shared" si="8"/>
        <v>0</v>
      </c>
      <c r="BJ153" s="203" t="s">
        <v>75</v>
      </c>
      <c r="BK153" s="299">
        <f t="shared" si="9"/>
        <v>0</v>
      </c>
      <c r="BL153" s="203" t="s">
        <v>126</v>
      </c>
      <c r="BM153" s="298" t="s">
        <v>207</v>
      </c>
    </row>
    <row r="154" spans="2:65" s="213" customFormat="1" ht="24.2" customHeight="1" x14ac:dyDescent="0.2">
      <c r="B154" s="212"/>
      <c r="C154" s="300" t="s">
        <v>208</v>
      </c>
      <c r="D154" s="300" t="s">
        <v>183</v>
      </c>
      <c r="E154" s="301" t="s">
        <v>209</v>
      </c>
      <c r="F154" s="302" t="s">
        <v>549</v>
      </c>
      <c r="G154" s="303" t="s">
        <v>185</v>
      </c>
      <c r="H154" s="304">
        <v>1</v>
      </c>
      <c r="I154" s="196">
        <v>0</v>
      </c>
      <c r="J154" s="305">
        <f t="shared" si="0"/>
        <v>0</v>
      </c>
      <c r="K154" s="306"/>
      <c r="L154" s="307"/>
      <c r="M154" s="308" t="s">
        <v>1</v>
      </c>
      <c r="N154" s="309" t="s">
        <v>33</v>
      </c>
      <c r="O154" s="296">
        <v>0</v>
      </c>
      <c r="P154" s="296">
        <f t="shared" si="1"/>
        <v>0</v>
      </c>
      <c r="Q154" s="296">
        <v>0</v>
      </c>
      <c r="R154" s="296">
        <f t="shared" si="2"/>
        <v>0</v>
      </c>
      <c r="S154" s="296">
        <v>0</v>
      </c>
      <c r="T154" s="297">
        <f t="shared" si="3"/>
        <v>0</v>
      </c>
      <c r="AR154" s="298" t="s">
        <v>186</v>
      </c>
      <c r="AT154" s="298" t="s">
        <v>183</v>
      </c>
      <c r="AU154" s="298" t="s">
        <v>77</v>
      </c>
      <c r="AY154" s="203" t="s">
        <v>119</v>
      </c>
      <c r="BE154" s="299">
        <f t="shared" si="4"/>
        <v>0</v>
      </c>
      <c r="BF154" s="299">
        <f t="shared" si="5"/>
        <v>0</v>
      </c>
      <c r="BG154" s="299">
        <f t="shared" si="6"/>
        <v>0</v>
      </c>
      <c r="BH154" s="299">
        <f t="shared" si="7"/>
        <v>0</v>
      </c>
      <c r="BI154" s="299">
        <f t="shared" si="8"/>
        <v>0</v>
      </c>
      <c r="BJ154" s="203" t="s">
        <v>75</v>
      </c>
      <c r="BK154" s="299">
        <f t="shared" si="9"/>
        <v>0</v>
      </c>
      <c r="BL154" s="203" t="s">
        <v>126</v>
      </c>
      <c r="BM154" s="298" t="s">
        <v>210</v>
      </c>
    </row>
    <row r="155" spans="2:65" s="213" customFormat="1" ht="24.2" customHeight="1" x14ac:dyDescent="0.2">
      <c r="B155" s="212"/>
      <c r="C155" s="300" t="s">
        <v>211</v>
      </c>
      <c r="D155" s="300" t="s">
        <v>183</v>
      </c>
      <c r="E155" s="301" t="s">
        <v>212</v>
      </c>
      <c r="F155" s="302" t="s">
        <v>550</v>
      </c>
      <c r="G155" s="303" t="s">
        <v>185</v>
      </c>
      <c r="H155" s="304">
        <v>3</v>
      </c>
      <c r="I155" s="196">
        <v>0</v>
      </c>
      <c r="J155" s="305">
        <f t="shared" si="0"/>
        <v>0</v>
      </c>
      <c r="K155" s="306"/>
      <c r="L155" s="307"/>
      <c r="M155" s="308" t="s">
        <v>1</v>
      </c>
      <c r="N155" s="309" t="s">
        <v>33</v>
      </c>
      <c r="O155" s="296">
        <v>0</v>
      </c>
      <c r="P155" s="296">
        <f t="shared" si="1"/>
        <v>0</v>
      </c>
      <c r="Q155" s="296">
        <v>0</v>
      </c>
      <c r="R155" s="296">
        <f t="shared" si="2"/>
        <v>0</v>
      </c>
      <c r="S155" s="296">
        <v>0</v>
      </c>
      <c r="T155" s="297">
        <f t="shared" si="3"/>
        <v>0</v>
      </c>
      <c r="AR155" s="298" t="s">
        <v>186</v>
      </c>
      <c r="AT155" s="298" t="s">
        <v>183</v>
      </c>
      <c r="AU155" s="298" t="s">
        <v>77</v>
      </c>
      <c r="AY155" s="203" t="s">
        <v>119</v>
      </c>
      <c r="BE155" s="299">
        <f t="shared" si="4"/>
        <v>0</v>
      </c>
      <c r="BF155" s="299">
        <f t="shared" si="5"/>
        <v>0</v>
      </c>
      <c r="BG155" s="299">
        <f t="shared" si="6"/>
        <v>0</v>
      </c>
      <c r="BH155" s="299">
        <f t="shared" si="7"/>
        <v>0</v>
      </c>
      <c r="BI155" s="299">
        <f t="shared" si="8"/>
        <v>0</v>
      </c>
      <c r="BJ155" s="203" t="s">
        <v>75</v>
      </c>
      <c r="BK155" s="299">
        <f t="shared" si="9"/>
        <v>0</v>
      </c>
      <c r="BL155" s="203" t="s">
        <v>126</v>
      </c>
      <c r="BM155" s="298" t="s">
        <v>213</v>
      </c>
    </row>
    <row r="156" spans="2:65" s="213" customFormat="1" ht="21.75" customHeight="1" x14ac:dyDescent="0.2">
      <c r="B156" s="212"/>
      <c r="C156" s="287" t="s">
        <v>214</v>
      </c>
      <c r="D156" s="287" t="s">
        <v>122</v>
      </c>
      <c r="E156" s="288" t="s">
        <v>215</v>
      </c>
      <c r="F156" s="289" t="s">
        <v>216</v>
      </c>
      <c r="G156" s="290" t="s">
        <v>166</v>
      </c>
      <c r="H156" s="291">
        <v>10</v>
      </c>
      <c r="I156" s="194">
        <v>0</v>
      </c>
      <c r="J156" s="292">
        <f t="shared" si="0"/>
        <v>0</v>
      </c>
      <c r="K156" s="293"/>
      <c r="L156" s="212"/>
      <c r="M156" s="294" t="s">
        <v>1</v>
      </c>
      <c r="N156" s="295" t="s">
        <v>33</v>
      </c>
      <c r="O156" s="296">
        <v>0</v>
      </c>
      <c r="P156" s="296">
        <f t="shared" si="1"/>
        <v>0</v>
      </c>
      <c r="Q156" s="296">
        <v>0</v>
      </c>
      <c r="R156" s="296">
        <f t="shared" si="2"/>
        <v>0</v>
      </c>
      <c r="S156" s="296">
        <v>0</v>
      </c>
      <c r="T156" s="297">
        <f t="shared" si="3"/>
        <v>0</v>
      </c>
      <c r="AR156" s="298" t="s">
        <v>126</v>
      </c>
      <c r="AT156" s="298" t="s">
        <v>122</v>
      </c>
      <c r="AU156" s="298" t="s">
        <v>77</v>
      </c>
      <c r="AY156" s="203" t="s">
        <v>119</v>
      </c>
      <c r="BE156" s="299">
        <f t="shared" si="4"/>
        <v>0</v>
      </c>
      <c r="BF156" s="299">
        <f t="shared" si="5"/>
        <v>0</v>
      </c>
      <c r="BG156" s="299">
        <f t="shared" si="6"/>
        <v>0</v>
      </c>
      <c r="BH156" s="299">
        <f t="shared" si="7"/>
        <v>0</v>
      </c>
      <c r="BI156" s="299">
        <f t="shared" si="8"/>
        <v>0</v>
      </c>
      <c r="BJ156" s="203" t="s">
        <v>75</v>
      </c>
      <c r="BK156" s="299">
        <f t="shared" si="9"/>
        <v>0</v>
      </c>
      <c r="BL156" s="203" t="s">
        <v>126</v>
      </c>
      <c r="BM156" s="298" t="s">
        <v>217</v>
      </c>
    </row>
    <row r="157" spans="2:65" s="213" customFormat="1" ht="24.2" customHeight="1" x14ac:dyDescent="0.2">
      <c r="B157" s="212"/>
      <c r="C157" s="287" t="s">
        <v>218</v>
      </c>
      <c r="D157" s="287" t="s">
        <v>122</v>
      </c>
      <c r="E157" s="288" t="s">
        <v>219</v>
      </c>
      <c r="F157" s="289" t="s">
        <v>220</v>
      </c>
      <c r="G157" s="290" t="s">
        <v>125</v>
      </c>
      <c r="H157" s="291">
        <v>10</v>
      </c>
      <c r="I157" s="194">
        <v>0</v>
      </c>
      <c r="J157" s="292">
        <f t="shared" si="0"/>
        <v>0</v>
      </c>
      <c r="K157" s="293"/>
      <c r="L157" s="212"/>
      <c r="M157" s="294" t="s">
        <v>1</v>
      </c>
      <c r="N157" s="295" t="s">
        <v>33</v>
      </c>
      <c r="O157" s="296">
        <v>6.7000000000000004E-2</v>
      </c>
      <c r="P157" s="296">
        <f t="shared" si="1"/>
        <v>0.67</v>
      </c>
      <c r="Q157" s="296">
        <v>2.0000000000000002E-5</v>
      </c>
      <c r="R157" s="296">
        <f t="shared" si="2"/>
        <v>2.0000000000000001E-4</v>
      </c>
      <c r="S157" s="296">
        <v>0</v>
      </c>
      <c r="T157" s="297">
        <f t="shared" si="3"/>
        <v>0</v>
      </c>
      <c r="AR157" s="298" t="s">
        <v>126</v>
      </c>
      <c r="AT157" s="298" t="s">
        <v>122</v>
      </c>
      <c r="AU157" s="298" t="s">
        <v>77</v>
      </c>
      <c r="AY157" s="203" t="s">
        <v>119</v>
      </c>
      <c r="BE157" s="299">
        <f t="shared" si="4"/>
        <v>0</v>
      </c>
      <c r="BF157" s="299">
        <f t="shared" si="5"/>
        <v>0</v>
      </c>
      <c r="BG157" s="299">
        <f t="shared" si="6"/>
        <v>0</v>
      </c>
      <c r="BH157" s="299">
        <f t="shared" si="7"/>
        <v>0</v>
      </c>
      <c r="BI157" s="299">
        <f t="shared" si="8"/>
        <v>0</v>
      </c>
      <c r="BJ157" s="203" t="s">
        <v>75</v>
      </c>
      <c r="BK157" s="299">
        <f t="shared" si="9"/>
        <v>0</v>
      </c>
      <c r="BL157" s="203" t="s">
        <v>126</v>
      </c>
      <c r="BM157" s="298" t="s">
        <v>221</v>
      </c>
    </row>
    <row r="158" spans="2:65" s="213" customFormat="1" ht="24.2" customHeight="1" x14ac:dyDescent="0.2">
      <c r="B158" s="212"/>
      <c r="C158" s="287" t="s">
        <v>222</v>
      </c>
      <c r="D158" s="287" t="s">
        <v>122</v>
      </c>
      <c r="E158" s="288" t="s">
        <v>223</v>
      </c>
      <c r="F158" s="289" t="s">
        <v>224</v>
      </c>
      <c r="G158" s="290" t="s">
        <v>125</v>
      </c>
      <c r="H158" s="291">
        <v>10</v>
      </c>
      <c r="I158" s="194">
        <v>0</v>
      </c>
      <c r="J158" s="292">
        <f t="shared" si="0"/>
        <v>0</v>
      </c>
      <c r="K158" s="293"/>
      <c r="L158" s="212"/>
      <c r="M158" s="294" t="s">
        <v>1</v>
      </c>
      <c r="N158" s="295" t="s">
        <v>33</v>
      </c>
      <c r="O158" s="296">
        <v>0.13600000000000001</v>
      </c>
      <c r="P158" s="296">
        <f t="shared" si="1"/>
        <v>1.36</v>
      </c>
      <c r="Q158" s="296">
        <v>6.0000000000000002E-5</v>
      </c>
      <c r="R158" s="296">
        <f t="shared" si="2"/>
        <v>6.0000000000000006E-4</v>
      </c>
      <c r="S158" s="296">
        <v>0</v>
      </c>
      <c r="T158" s="297">
        <f t="shared" si="3"/>
        <v>0</v>
      </c>
      <c r="AR158" s="298" t="s">
        <v>126</v>
      </c>
      <c r="AT158" s="298" t="s">
        <v>122</v>
      </c>
      <c r="AU158" s="298" t="s">
        <v>77</v>
      </c>
      <c r="AY158" s="203" t="s">
        <v>119</v>
      </c>
      <c r="BE158" s="299">
        <f t="shared" si="4"/>
        <v>0</v>
      </c>
      <c r="BF158" s="299">
        <f t="shared" si="5"/>
        <v>0</v>
      </c>
      <c r="BG158" s="299">
        <f t="shared" si="6"/>
        <v>0</v>
      </c>
      <c r="BH158" s="299">
        <f t="shared" si="7"/>
        <v>0</v>
      </c>
      <c r="BI158" s="299">
        <f t="shared" si="8"/>
        <v>0</v>
      </c>
      <c r="BJ158" s="203" t="s">
        <v>75</v>
      </c>
      <c r="BK158" s="299">
        <f t="shared" si="9"/>
        <v>0</v>
      </c>
      <c r="BL158" s="203" t="s">
        <v>126</v>
      </c>
      <c r="BM158" s="298" t="s">
        <v>225</v>
      </c>
    </row>
    <row r="159" spans="2:65" s="213" customFormat="1" ht="24.2" customHeight="1" x14ac:dyDescent="0.2">
      <c r="B159" s="212"/>
      <c r="C159" s="300" t="s">
        <v>226</v>
      </c>
      <c r="D159" s="300" t="s">
        <v>183</v>
      </c>
      <c r="E159" s="301" t="s">
        <v>227</v>
      </c>
      <c r="F159" s="302" t="s">
        <v>555</v>
      </c>
      <c r="G159" s="303" t="s">
        <v>185</v>
      </c>
      <c r="H159" s="304">
        <v>1</v>
      </c>
      <c r="I159" s="196">
        <v>0</v>
      </c>
      <c r="J159" s="305">
        <f t="shared" si="0"/>
        <v>0</v>
      </c>
      <c r="K159" s="306"/>
      <c r="L159" s="307"/>
      <c r="M159" s="308" t="s">
        <v>1</v>
      </c>
      <c r="N159" s="309" t="s">
        <v>33</v>
      </c>
      <c r="O159" s="296">
        <v>0</v>
      </c>
      <c r="P159" s="296">
        <f t="shared" si="1"/>
        <v>0</v>
      </c>
      <c r="Q159" s="296">
        <v>0</v>
      </c>
      <c r="R159" s="296">
        <f t="shared" si="2"/>
        <v>0</v>
      </c>
      <c r="S159" s="296">
        <v>0</v>
      </c>
      <c r="T159" s="297">
        <f t="shared" si="3"/>
        <v>0</v>
      </c>
      <c r="AR159" s="298" t="s">
        <v>186</v>
      </c>
      <c r="AT159" s="298" t="s">
        <v>183</v>
      </c>
      <c r="AU159" s="298" t="s">
        <v>77</v>
      </c>
      <c r="AY159" s="203" t="s">
        <v>119</v>
      </c>
      <c r="BE159" s="299">
        <f t="shared" si="4"/>
        <v>0</v>
      </c>
      <c r="BF159" s="299">
        <f t="shared" si="5"/>
        <v>0</v>
      </c>
      <c r="BG159" s="299">
        <f t="shared" si="6"/>
        <v>0</v>
      </c>
      <c r="BH159" s="299">
        <f t="shared" si="7"/>
        <v>0</v>
      </c>
      <c r="BI159" s="299">
        <f t="shared" si="8"/>
        <v>0</v>
      </c>
      <c r="BJ159" s="203" t="s">
        <v>75</v>
      </c>
      <c r="BK159" s="299">
        <f t="shared" si="9"/>
        <v>0</v>
      </c>
      <c r="BL159" s="203" t="s">
        <v>126</v>
      </c>
      <c r="BM159" s="298" t="s">
        <v>228</v>
      </c>
    </row>
    <row r="160" spans="2:65" s="213" customFormat="1" ht="16.5" customHeight="1" x14ac:dyDescent="0.2">
      <c r="B160" s="212"/>
      <c r="C160" s="287" t="s">
        <v>229</v>
      </c>
      <c r="D160" s="287" t="s">
        <v>122</v>
      </c>
      <c r="E160" s="288" t="s">
        <v>230</v>
      </c>
      <c r="F160" s="289" t="s">
        <v>231</v>
      </c>
      <c r="G160" s="290" t="s">
        <v>166</v>
      </c>
      <c r="H160" s="291">
        <v>1</v>
      </c>
      <c r="I160" s="194">
        <v>0</v>
      </c>
      <c r="J160" s="292">
        <f t="shared" si="0"/>
        <v>0</v>
      </c>
      <c r="K160" s="293"/>
      <c r="L160" s="212"/>
      <c r="M160" s="294" t="s">
        <v>1</v>
      </c>
      <c r="N160" s="295" t="s">
        <v>33</v>
      </c>
      <c r="O160" s="296">
        <v>0</v>
      </c>
      <c r="P160" s="296">
        <f t="shared" si="1"/>
        <v>0</v>
      </c>
      <c r="Q160" s="296">
        <v>0</v>
      </c>
      <c r="R160" s="296">
        <f t="shared" si="2"/>
        <v>0</v>
      </c>
      <c r="S160" s="296">
        <v>0</v>
      </c>
      <c r="T160" s="297">
        <f t="shared" si="3"/>
        <v>0</v>
      </c>
      <c r="AR160" s="298" t="s">
        <v>126</v>
      </c>
      <c r="AT160" s="298" t="s">
        <v>122</v>
      </c>
      <c r="AU160" s="298" t="s">
        <v>77</v>
      </c>
      <c r="AY160" s="203" t="s">
        <v>119</v>
      </c>
      <c r="BE160" s="299">
        <f t="shared" si="4"/>
        <v>0</v>
      </c>
      <c r="BF160" s="299">
        <f t="shared" si="5"/>
        <v>0</v>
      </c>
      <c r="BG160" s="299">
        <f t="shared" si="6"/>
        <v>0</v>
      </c>
      <c r="BH160" s="299">
        <f t="shared" si="7"/>
        <v>0</v>
      </c>
      <c r="BI160" s="299">
        <f t="shared" si="8"/>
        <v>0</v>
      </c>
      <c r="BJ160" s="203" t="s">
        <v>75</v>
      </c>
      <c r="BK160" s="299">
        <f t="shared" si="9"/>
        <v>0</v>
      </c>
      <c r="BL160" s="203" t="s">
        <v>126</v>
      </c>
      <c r="BM160" s="298" t="s">
        <v>232</v>
      </c>
    </row>
    <row r="161" spans="2:65" s="213" customFormat="1" ht="24.2" customHeight="1" x14ac:dyDescent="0.2">
      <c r="B161" s="212"/>
      <c r="C161" s="287" t="s">
        <v>233</v>
      </c>
      <c r="D161" s="287" t="s">
        <v>122</v>
      </c>
      <c r="E161" s="288" t="s">
        <v>234</v>
      </c>
      <c r="F161" s="289" t="s">
        <v>235</v>
      </c>
      <c r="G161" s="290" t="s">
        <v>166</v>
      </c>
      <c r="H161" s="291">
        <v>3</v>
      </c>
      <c r="I161" s="194">
        <v>0</v>
      </c>
      <c r="J161" s="292">
        <f t="shared" si="0"/>
        <v>0</v>
      </c>
      <c r="K161" s="293"/>
      <c r="L161" s="212"/>
      <c r="M161" s="294" t="s">
        <v>1</v>
      </c>
      <c r="N161" s="295" t="s">
        <v>33</v>
      </c>
      <c r="O161" s="296">
        <v>0.38100000000000001</v>
      </c>
      <c r="P161" s="296">
        <f t="shared" si="1"/>
        <v>1.143</v>
      </c>
      <c r="Q161" s="296">
        <v>5.1999999999999995E-4</v>
      </c>
      <c r="R161" s="296">
        <f t="shared" si="2"/>
        <v>1.5599999999999998E-3</v>
      </c>
      <c r="S161" s="296">
        <v>0</v>
      </c>
      <c r="T161" s="297">
        <f t="shared" si="3"/>
        <v>0</v>
      </c>
      <c r="AR161" s="298" t="s">
        <v>126</v>
      </c>
      <c r="AT161" s="298" t="s">
        <v>122</v>
      </c>
      <c r="AU161" s="298" t="s">
        <v>77</v>
      </c>
      <c r="AY161" s="203" t="s">
        <v>119</v>
      </c>
      <c r="BE161" s="299">
        <f t="shared" si="4"/>
        <v>0</v>
      </c>
      <c r="BF161" s="299">
        <f t="shared" si="5"/>
        <v>0</v>
      </c>
      <c r="BG161" s="299">
        <f t="shared" si="6"/>
        <v>0</v>
      </c>
      <c r="BH161" s="299">
        <f t="shared" si="7"/>
        <v>0</v>
      </c>
      <c r="BI161" s="299">
        <f t="shared" si="8"/>
        <v>0</v>
      </c>
      <c r="BJ161" s="203" t="s">
        <v>75</v>
      </c>
      <c r="BK161" s="299">
        <f t="shared" si="9"/>
        <v>0</v>
      </c>
      <c r="BL161" s="203" t="s">
        <v>126</v>
      </c>
      <c r="BM161" s="298" t="s">
        <v>236</v>
      </c>
    </row>
    <row r="162" spans="2:65" s="213" customFormat="1" ht="24.2" customHeight="1" x14ac:dyDescent="0.2">
      <c r="B162" s="212"/>
      <c r="C162" s="287" t="s">
        <v>186</v>
      </c>
      <c r="D162" s="287" t="s">
        <v>122</v>
      </c>
      <c r="E162" s="288" t="s">
        <v>237</v>
      </c>
      <c r="F162" s="289" t="s">
        <v>238</v>
      </c>
      <c r="G162" s="290" t="s">
        <v>166</v>
      </c>
      <c r="H162" s="291">
        <v>1</v>
      </c>
      <c r="I162" s="194">
        <v>0</v>
      </c>
      <c r="J162" s="292">
        <f t="shared" si="0"/>
        <v>0</v>
      </c>
      <c r="K162" s="293"/>
      <c r="L162" s="212"/>
      <c r="M162" s="294" t="s">
        <v>1</v>
      </c>
      <c r="N162" s="295" t="s">
        <v>33</v>
      </c>
      <c r="O162" s="296">
        <v>0.433</v>
      </c>
      <c r="P162" s="296">
        <f t="shared" si="1"/>
        <v>0.433</v>
      </c>
      <c r="Q162" s="296">
        <v>1.47E-3</v>
      </c>
      <c r="R162" s="296">
        <f t="shared" si="2"/>
        <v>1.47E-3</v>
      </c>
      <c r="S162" s="296">
        <v>0</v>
      </c>
      <c r="T162" s="297">
        <f t="shared" si="3"/>
        <v>0</v>
      </c>
      <c r="AR162" s="298" t="s">
        <v>126</v>
      </c>
      <c r="AT162" s="298" t="s">
        <v>122</v>
      </c>
      <c r="AU162" s="298" t="s">
        <v>77</v>
      </c>
      <c r="AY162" s="203" t="s">
        <v>119</v>
      </c>
      <c r="BE162" s="299">
        <f t="shared" si="4"/>
        <v>0</v>
      </c>
      <c r="BF162" s="299">
        <f t="shared" si="5"/>
        <v>0</v>
      </c>
      <c r="BG162" s="299">
        <f t="shared" si="6"/>
        <v>0</v>
      </c>
      <c r="BH162" s="299">
        <f t="shared" si="7"/>
        <v>0</v>
      </c>
      <c r="BI162" s="299">
        <f t="shared" si="8"/>
        <v>0</v>
      </c>
      <c r="BJ162" s="203" t="s">
        <v>75</v>
      </c>
      <c r="BK162" s="299">
        <f t="shared" si="9"/>
        <v>0</v>
      </c>
      <c r="BL162" s="203" t="s">
        <v>126</v>
      </c>
      <c r="BM162" s="298" t="s">
        <v>239</v>
      </c>
    </row>
    <row r="163" spans="2:65" s="213" customFormat="1" ht="24.2" customHeight="1" x14ac:dyDescent="0.2">
      <c r="B163" s="212"/>
      <c r="C163" s="287" t="s">
        <v>240</v>
      </c>
      <c r="D163" s="287" t="s">
        <v>122</v>
      </c>
      <c r="E163" s="288" t="s">
        <v>241</v>
      </c>
      <c r="F163" s="289" t="s">
        <v>242</v>
      </c>
      <c r="G163" s="290" t="s">
        <v>243</v>
      </c>
      <c r="H163" s="291">
        <v>555.87199999999996</v>
      </c>
      <c r="I163" s="194">
        <v>0</v>
      </c>
      <c r="J163" s="292">
        <f t="shared" si="0"/>
        <v>0</v>
      </c>
      <c r="K163" s="293"/>
      <c r="L163" s="212"/>
      <c r="M163" s="294" t="s">
        <v>1</v>
      </c>
      <c r="N163" s="295" t="s">
        <v>33</v>
      </c>
      <c r="O163" s="296">
        <v>0</v>
      </c>
      <c r="P163" s="296">
        <f t="shared" si="1"/>
        <v>0</v>
      </c>
      <c r="Q163" s="296">
        <v>0</v>
      </c>
      <c r="R163" s="296">
        <f t="shared" si="2"/>
        <v>0</v>
      </c>
      <c r="S163" s="296">
        <v>0</v>
      </c>
      <c r="T163" s="297">
        <f t="shared" si="3"/>
        <v>0</v>
      </c>
      <c r="AR163" s="298" t="s">
        <v>126</v>
      </c>
      <c r="AT163" s="298" t="s">
        <v>122</v>
      </c>
      <c r="AU163" s="298" t="s">
        <v>77</v>
      </c>
      <c r="AY163" s="203" t="s">
        <v>119</v>
      </c>
      <c r="BE163" s="299">
        <f t="shared" si="4"/>
        <v>0</v>
      </c>
      <c r="BF163" s="299">
        <f t="shared" si="5"/>
        <v>0</v>
      </c>
      <c r="BG163" s="299">
        <f t="shared" si="6"/>
        <v>0</v>
      </c>
      <c r="BH163" s="299">
        <f t="shared" si="7"/>
        <v>0</v>
      </c>
      <c r="BI163" s="299">
        <f t="shared" si="8"/>
        <v>0</v>
      </c>
      <c r="BJ163" s="203" t="s">
        <v>75</v>
      </c>
      <c r="BK163" s="299">
        <f t="shared" si="9"/>
        <v>0</v>
      </c>
      <c r="BL163" s="203" t="s">
        <v>126</v>
      </c>
      <c r="BM163" s="298" t="s">
        <v>244</v>
      </c>
    </row>
    <row r="164" spans="2:65" s="213" customFormat="1" ht="24.2" customHeight="1" x14ac:dyDescent="0.2">
      <c r="B164" s="212"/>
      <c r="C164" s="287" t="s">
        <v>245</v>
      </c>
      <c r="D164" s="287" t="s">
        <v>122</v>
      </c>
      <c r="E164" s="288" t="s">
        <v>246</v>
      </c>
      <c r="F164" s="289" t="s">
        <v>247</v>
      </c>
      <c r="G164" s="290" t="s">
        <v>243</v>
      </c>
      <c r="H164" s="291">
        <v>555.87199999999996</v>
      </c>
      <c r="I164" s="194">
        <v>0</v>
      </c>
      <c r="J164" s="292">
        <f t="shared" si="0"/>
        <v>0</v>
      </c>
      <c r="K164" s="293"/>
      <c r="L164" s="212"/>
      <c r="M164" s="294" t="s">
        <v>1</v>
      </c>
      <c r="N164" s="295" t="s">
        <v>33</v>
      </c>
      <c r="O164" s="296">
        <v>0</v>
      </c>
      <c r="P164" s="296">
        <f t="shared" si="1"/>
        <v>0</v>
      </c>
      <c r="Q164" s="296">
        <v>0</v>
      </c>
      <c r="R164" s="296">
        <f t="shared" si="2"/>
        <v>0</v>
      </c>
      <c r="S164" s="296">
        <v>0</v>
      </c>
      <c r="T164" s="297">
        <f t="shared" si="3"/>
        <v>0</v>
      </c>
      <c r="AR164" s="298" t="s">
        <v>126</v>
      </c>
      <c r="AT164" s="298" t="s">
        <v>122</v>
      </c>
      <c r="AU164" s="298" t="s">
        <v>77</v>
      </c>
      <c r="AY164" s="203" t="s">
        <v>119</v>
      </c>
      <c r="BE164" s="299">
        <f t="shared" si="4"/>
        <v>0</v>
      </c>
      <c r="BF164" s="299">
        <f t="shared" si="5"/>
        <v>0</v>
      </c>
      <c r="BG164" s="299">
        <f t="shared" si="6"/>
        <v>0</v>
      </c>
      <c r="BH164" s="299">
        <f t="shared" si="7"/>
        <v>0</v>
      </c>
      <c r="BI164" s="299">
        <f t="shared" si="8"/>
        <v>0</v>
      </c>
      <c r="BJ164" s="203" t="s">
        <v>75</v>
      </c>
      <c r="BK164" s="299">
        <f t="shared" si="9"/>
        <v>0</v>
      </c>
      <c r="BL164" s="203" t="s">
        <v>126</v>
      </c>
      <c r="BM164" s="298" t="s">
        <v>248</v>
      </c>
    </row>
    <row r="165" spans="2:65" s="276" customFormat="1" ht="22.9" customHeight="1" x14ac:dyDescent="0.2">
      <c r="B165" s="275"/>
      <c r="D165" s="277" t="s">
        <v>67</v>
      </c>
      <c r="E165" s="285" t="s">
        <v>249</v>
      </c>
      <c r="F165" s="285" t="s">
        <v>250</v>
      </c>
      <c r="I165" s="195"/>
      <c r="J165" s="286">
        <f>BK165</f>
        <v>0</v>
      </c>
      <c r="L165" s="275"/>
      <c r="M165" s="280"/>
      <c r="P165" s="281">
        <f>SUM(P166:P177)</f>
        <v>7.2919999999999998</v>
      </c>
      <c r="R165" s="281">
        <f>SUM(R166:R177)</f>
        <v>1.25E-3</v>
      </c>
      <c r="T165" s="282">
        <f>SUM(T166:T177)</f>
        <v>0.43859999999999999</v>
      </c>
      <c r="AR165" s="277" t="s">
        <v>77</v>
      </c>
      <c r="AT165" s="283" t="s">
        <v>67</v>
      </c>
      <c r="AU165" s="283" t="s">
        <v>75</v>
      </c>
      <c r="AY165" s="277" t="s">
        <v>119</v>
      </c>
      <c r="BK165" s="284">
        <f>SUM(BK166:BK177)</f>
        <v>0</v>
      </c>
    </row>
    <row r="166" spans="2:65" s="213" customFormat="1" ht="24.2" customHeight="1" x14ac:dyDescent="0.2">
      <c r="B166" s="212"/>
      <c r="C166" s="287" t="s">
        <v>251</v>
      </c>
      <c r="D166" s="287" t="s">
        <v>122</v>
      </c>
      <c r="E166" s="288" t="s">
        <v>252</v>
      </c>
      <c r="F166" s="289" t="s">
        <v>253</v>
      </c>
      <c r="G166" s="290" t="s">
        <v>166</v>
      </c>
      <c r="H166" s="291">
        <v>1</v>
      </c>
      <c r="I166" s="194">
        <v>0</v>
      </c>
      <c r="J166" s="292">
        <f t="shared" ref="J166:J177" si="10">ROUND(I166*H166,2)</f>
        <v>0</v>
      </c>
      <c r="K166" s="293"/>
      <c r="L166" s="212"/>
      <c r="M166" s="294" t="s">
        <v>1</v>
      </c>
      <c r="N166" s="295" t="s">
        <v>33</v>
      </c>
      <c r="O166" s="296">
        <v>2.3069999999999999</v>
      </c>
      <c r="P166" s="296">
        <f t="shared" ref="P166:P177" si="11">O166*H166</f>
        <v>2.3069999999999999</v>
      </c>
      <c r="Q166" s="296">
        <v>0</v>
      </c>
      <c r="R166" s="296">
        <f t="shared" ref="R166:R177" si="12">Q166*H166</f>
        <v>0</v>
      </c>
      <c r="S166" s="296">
        <v>0.29980000000000001</v>
      </c>
      <c r="T166" s="297">
        <f t="shared" ref="T166:T177" si="13">S166*H166</f>
        <v>0.29980000000000001</v>
      </c>
      <c r="AR166" s="298" t="s">
        <v>126</v>
      </c>
      <c r="AT166" s="298" t="s">
        <v>122</v>
      </c>
      <c r="AU166" s="298" t="s">
        <v>77</v>
      </c>
      <c r="AY166" s="203" t="s">
        <v>119</v>
      </c>
      <c r="BE166" s="299">
        <f t="shared" ref="BE166:BE177" si="14">IF(N166="základní",J166,0)</f>
        <v>0</v>
      </c>
      <c r="BF166" s="299">
        <f t="shared" ref="BF166:BF177" si="15">IF(N166="snížená",J166,0)</f>
        <v>0</v>
      </c>
      <c r="BG166" s="299">
        <f t="shared" ref="BG166:BG177" si="16">IF(N166="zákl. přenesená",J166,0)</f>
        <v>0</v>
      </c>
      <c r="BH166" s="299">
        <f t="shared" ref="BH166:BH177" si="17">IF(N166="sníž. přenesená",J166,0)</f>
        <v>0</v>
      </c>
      <c r="BI166" s="299">
        <f t="shared" ref="BI166:BI177" si="18">IF(N166="nulová",J166,0)</f>
        <v>0</v>
      </c>
      <c r="BJ166" s="203" t="s">
        <v>75</v>
      </c>
      <c r="BK166" s="299">
        <f t="shared" ref="BK166:BK177" si="19">ROUND(I166*H166,2)</f>
        <v>0</v>
      </c>
      <c r="BL166" s="203" t="s">
        <v>126</v>
      </c>
      <c r="BM166" s="298" t="s">
        <v>254</v>
      </c>
    </row>
    <row r="167" spans="2:65" s="213" customFormat="1" ht="16.5" customHeight="1" x14ac:dyDescent="0.2">
      <c r="B167" s="212"/>
      <c r="C167" s="287" t="s">
        <v>255</v>
      </c>
      <c r="D167" s="287" t="s">
        <v>122</v>
      </c>
      <c r="E167" s="288" t="s">
        <v>256</v>
      </c>
      <c r="F167" s="289" t="s">
        <v>257</v>
      </c>
      <c r="G167" s="290" t="s">
        <v>166</v>
      </c>
      <c r="H167" s="291">
        <v>1</v>
      </c>
      <c r="I167" s="194">
        <v>0</v>
      </c>
      <c r="J167" s="292">
        <f t="shared" si="10"/>
        <v>0</v>
      </c>
      <c r="K167" s="293"/>
      <c r="L167" s="212"/>
      <c r="M167" s="294" t="s">
        <v>1</v>
      </c>
      <c r="N167" s="295" t="s">
        <v>33</v>
      </c>
      <c r="O167" s="296">
        <v>0.75</v>
      </c>
      <c r="P167" s="296">
        <f t="shared" si="11"/>
        <v>0.75</v>
      </c>
      <c r="Q167" s="296">
        <v>0</v>
      </c>
      <c r="R167" s="296">
        <f t="shared" si="12"/>
        <v>0</v>
      </c>
      <c r="S167" s="296">
        <v>0</v>
      </c>
      <c r="T167" s="297">
        <f t="shared" si="13"/>
        <v>0</v>
      </c>
      <c r="AR167" s="298" t="s">
        <v>126</v>
      </c>
      <c r="AT167" s="298" t="s">
        <v>122</v>
      </c>
      <c r="AU167" s="298" t="s">
        <v>77</v>
      </c>
      <c r="AY167" s="203" t="s">
        <v>119</v>
      </c>
      <c r="BE167" s="299">
        <f t="shared" si="14"/>
        <v>0</v>
      </c>
      <c r="BF167" s="299">
        <f t="shared" si="15"/>
        <v>0</v>
      </c>
      <c r="BG167" s="299">
        <f t="shared" si="16"/>
        <v>0</v>
      </c>
      <c r="BH167" s="299">
        <f t="shared" si="17"/>
        <v>0</v>
      </c>
      <c r="BI167" s="299">
        <f t="shared" si="18"/>
        <v>0</v>
      </c>
      <c r="BJ167" s="203" t="s">
        <v>75</v>
      </c>
      <c r="BK167" s="299">
        <f t="shared" si="19"/>
        <v>0</v>
      </c>
      <c r="BL167" s="203" t="s">
        <v>126</v>
      </c>
      <c r="BM167" s="298" t="s">
        <v>258</v>
      </c>
    </row>
    <row r="168" spans="2:65" s="213" customFormat="1" ht="16.5" customHeight="1" x14ac:dyDescent="0.2">
      <c r="B168" s="212"/>
      <c r="C168" s="287" t="s">
        <v>259</v>
      </c>
      <c r="D168" s="287" t="s">
        <v>122</v>
      </c>
      <c r="E168" s="288" t="s">
        <v>260</v>
      </c>
      <c r="F168" s="289" t="s">
        <v>261</v>
      </c>
      <c r="G168" s="290" t="s">
        <v>166</v>
      </c>
      <c r="H168" s="291">
        <v>1</v>
      </c>
      <c r="I168" s="194">
        <v>0</v>
      </c>
      <c r="J168" s="292">
        <f t="shared" si="10"/>
        <v>0</v>
      </c>
      <c r="K168" s="293"/>
      <c r="L168" s="212"/>
      <c r="M168" s="294" t="s">
        <v>1</v>
      </c>
      <c r="N168" s="295" t="s">
        <v>33</v>
      </c>
      <c r="O168" s="296">
        <v>0</v>
      </c>
      <c r="P168" s="296">
        <f t="shared" si="11"/>
        <v>0</v>
      </c>
      <c r="Q168" s="296">
        <v>0</v>
      </c>
      <c r="R168" s="296">
        <f t="shared" si="12"/>
        <v>0</v>
      </c>
      <c r="S168" s="296">
        <v>0</v>
      </c>
      <c r="T168" s="297">
        <f t="shared" si="13"/>
        <v>0</v>
      </c>
      <c r="AR168" s="298" t="s">
        <v>126</v>
      </c>
      <c r="AT168" s="298" t="s">
        <v>122</v>
      </c>
      <c r="AU168" s="298" t="s">
        <v>77</v>
      </c>
      <c r="AY168" s="203" t="s">
        <v>119</v>
      </c>
      <c r="BE168" s="299">
        <f t="shared" si="14"/>
        <v>0</v>
      </c>
      <c r="BF168" s="299">
        <f t="shared" si="15"/>
        <v>0</v>
      </c>
      <c r="BG168" s="299">
        <f t="shared" si="16"/>
        <v>0</v>
      </c>
      <c r="BH168" s="299">
        <f t="shared" si="17"/>
        <v>0</v>
      </c>
      <c r="BI168" s="299">
        <f t="shared" si="18"/>
        <v>0</v>
      </c>
      <c r="BJ168" s="203" t="s">
        <v>75</v>
      </c>
      <c r="BK168" s="299">
        <f t="shared" si="19"/>
        <v>0</v>
      </c>
      <c r="BL168" s="203" t="s">
        <v>126</v>
      </c>
      <c r="BM168" s="298" t="s">
        <v>262</v>
      </c>
    </row>
    <row r="169" spans="2:65" s="213" customFormat="1" ht="16.5" customHeight="1" x14ac:dyDescent="0.2">
      <c r="B169" s="212"/>
      <c r="C169" s="287" t="s">
        <v>263</v>
      </c>
      <c r="D169" s="287" t="s">
        <v>122</v>
      </c>
      <c r="E169" s="288" t="s">
        <v>264</v>
      </c>
      <c r="F169" s="289" t="s">
        <v>265</v>
      </c>
      <c r="G169" s="290" t="s">
        <v>166</v>
      </c>
      <c r="H169" s="291">
        <v>1</v>
      </c>
      <c r="I169" s="194">
        <v>0</v>
      </c>
      <c r="J169" s="292">
        <f t="shared" si="10"/>
        <v>0</v>
      </c>
      <c r="K169" s="293"/>
      <c r="L169" s="212"/>
      <c r="M169" s="294" t="s">
        <v>1</v>
      </c>
      <c r="N169" s="295" t="s">
        <v>33</v>
      </c>
      <c r="O169" s="296">
        <v>0</v>
      </c>
      <c r="P169" s="296">
        <f t="shared" si="11"/>
        <v>0</v>
      </c>
      <c r="Q169" s="296">
        <v>0</v>
      </c>
      <c r="R169" s="296">
        <f t="shared" si="12"/>
        <v>0</v>
      </c>
      <c r="S169" s="296">
        <v>0</v>
      </c>
      <c r="T169" s="297">
        <f t="shared" si="13"/>
        <v>0</v>
      </c>
      <c r="AR169" s="298" t="s">
        <v>126</v>
      </c>
      <c r="AT169" s="298" t="s">
        <v>122</v>
      </c>
      <c r="AU169" s="298" t="s">
        <v>77</v>
      </c>
      <c r="AY169" s="203" t="s">
        <v>119</v>
      </c>
      <c r="BE169" s="299">
        <f t="shared" si="14"/>
        <v>0</v>
      </c>
      <c r="BF169" s="299">
        <f t="shared" si="15"/>
        <v>0</v>
      </c>
      <c r="BG169" s="299">
        <f t="shared" si="16"/>
        <v>0</v>
      </c>
      <c r="BH169" s="299">
        <f t="shared" si="17"/>
        <v>0</v>
      </c>
      <c r="BI169" s="299">
        <f t="shared" si="18"/>
        <v>0</v>
      </c>
      <c r="BJ169" s="203" t="s">
        <v>75</v>
      </c>
      <c r="BK169" s="299">
        <f t="shared" si="19"/>
        <v>0</v>
      </c>
      <c r="BL169" s="203" t="s">
        <v>126</v>
      </c>
      <c r="BM169" s="298" t="s">
        <v>266</v>
      </c>
    </row>
    <row r="170" spans="2:65" s="213" customFormat="1" ht="21.75" customHeight="1" x14ac:dyDescent="0.2">
      <c r="B170" s="212"/>
      <c r="C170" s="287" t="s">
        <v>267</v>
      </c>
      <c r="D170" s="287" t="s">
        <v>122</v>
      </c>
      <c r="E170" s="288" t="s">
        <v>268</v>
      </c>
      <c r="F170" s="289" t="s">
        <v>269</v>
      </c>
      <c r="G170" s="290" t="s">
        <v>166</v>
      </c>
      <c r="H170" s="291">
        <v>1</v>
      </c>
      <c r="I170" s="194">
        <v>0</v>
      </c>
      <c r="J170" s="292">
        <f t="shared" si="10"/>
        <v>0</v>
      </c>
      <c r="K170" s="293"/>
      <c r="L170" s="212"/>
      <c r="M170" s="294" t="s">
        <v>1</v>
      </c>
      <c r="N170" s="295" t="s">
        <v>33</v>
      </c>
      <c r="O170" s="296">
        <v>0</v>
      </c>
      <c r="P170" s="296">
        <f t="shared" si="11"/>
        <v>0</v>
      </c>
      <c r="Q170" s="296">
        <v>0</v>
      </c>
      <c r="R170" s="296">
        <f t="shared" si="12"/>
        <v>0</v>
      </c>
      <c r="S170" s="296">
        <v>0</v>
      </c>
      <c r="T170" s="297">
        <f t="shared" si="13"/>
        <v>0</v>
      </c>
      <c r="AR170" s="298" t="s">
        <v>126</v>
      </c>
      <c r="AT170" s="298" t="s">
        <v>122</v>
      </c>
      <c r="AU170" s="298" t="s">
        <v>77</v>
      </c>
      <c r="AY170" s="203" t="s">
        <v>119</v>
      </c>
      <c r="BE170" s="299">
        <f t="shared" si="14"/>
        <v>0</v>
      </c>
      <c r="BF170" s="299">
        <f t="shared" si="15"/>
        <v>0</v>
      </c>
      <c r="BG170" s="299">
        <f t="shared" si="16"/>
        <v>0</v>
      </c>
      <c r="BH170" s="299">
        <f t="shared" si="17"/>
        <v>0</v>
      </c>
      <c r="BI170" s="299">
        <f t="shared" si="18"/>
        <v>0</v>
      </c>
      <c r="BJ170" s="203" t="s">
        <v>75</v>
      </c>
      <c r="BK170" s="299">
        <f t="shared" si="19"/>
        <v>0</v>
      </c>
      <c r="BL170" s="203" t="s">
        <v>126</v>
      </c>
      <c r="BM170" s="298" t="s">
        <v>270</v>
      </c>
    </row>
    <row r="171" spans="2:65" s="213" customFormat="1" ht="24.2" customHeight="1" x14ac:dyDescent="0.2">
      <c r="B171" s="212"/>
      <c r="C171" s="287" t="s">
        <v>271</v>
      </c>
      <c r="D171" s="287" t="s">
        <v>122</v>
      </c>
      <c r="E171" s="288" t="s">
        <v>272</v>
      </c>
      <c r="F171" s="289" t="s">
        <v>273</v>
      </c>
      <c r="G171" s="290" t="s">
        <v>166</v>
      </c>
      <c r="H171" s="291">
        <v>1</v>
      </c>
      <c r="I171" s="194">
        <v>0</v>
      </c>
      <c r="J171" s="292">
        <f t="shared" si="10"/>
        <v>0</v>
      </c>
      <c r="K171" s="293"/>
      <c r="L171" s="212"/>
      <c r="M171" s="294" t="s">
        <v>1</v>
      </c>
      <c r="N171" s="295" t="s">
        <v>33</v>
      </c>
      <c r="O171" s="296">
        <v>0</v>
      </c>
      <c r="P171" s="296">
        <f t="shared" si="11"/>
        <v>0</v>
      </c>
      <c r="Q171" s="296">
        <v>0</v>
      </c>
      <c r="R171" s="296">
        <f t="shared" si="12"/>
        <v>0</v>
      </c>
      <c r="S171" s="296">
        <v>0</v>
      </c>
      <c r="T171" s="297">
        <f t="shared" si="13"/>
        <v>0</v>
      </c>
      <c r="AR171" s="298" t="s">
        <v>126</v>
      </c>
      <c r="AT171" s="298" t="s">
        <v>122</v>
      </c>
      <c r="AU171" s="298" t="s">
        <v>77</v>
      </c>
      <c r="AY171" s="203" t="s">
        <v>119</v>
      </c>
      <c r="BE171" s="299">
        <f t="shared" si="14"/>
        <v>0</v>
      </c>
      <c r="BF171" s="299">
        <f t="shared" si="15"/>
        <v>0</v>
      </c>
      <c r="BG171" s="299">
        <f t="shared" si="16"/>
        <v>0</v>
      </c>
      <c r="BH171" s="299">
        <f t="shared" si="17"/>
        <v>0</v>
      </c>
      <c r="BI171" s="299">
        <f t="shared" si="18"/>
        <v>0</v>
      </c>
      <c r="BJ171" s="203" t="s">
        <v>75</v>
      </c>
      <c r="BK171" s="299">
        <f t="shared" si="19"/>
        <v>0</v>
      </c>
      <c r="BL171" s="203" t="s">
        <v>126</v>
      </c>
      <c r="BM171" s="298" t="s">
        <v>274</v>
      </c>
    </row>
    <row r="172" spans="2:65" s="213" customFormat="1" ht="24.2" customHeight="1" x14ac:dyDescent="0.2">
      <c r="B172" s="212"/>
      <c r="C172" s="287" t="s">
        <v>275</v>
      </c>
      <c r="D172" s="287" t="s">
        <v>122</v>
      </c>
      <c r="E172" s="288" t="s">
        <v>276</v>
      </c>
      <c r="F172" s="289" t="s">
        <v>277</v>
      </c>
      <c r="G172" s="290" t="s">
        <v>125</v>
      </c>
      <c r="H172" s="291">
        <v>25</v>
      </c>
      <c r="I172" s="194">
        <v>0</v>
      </c>
      <c r="J172" s="292">
        <f t="shared" si="10"/>
        <v>0</v>
      </c>
      <c r="K172" s="293"/>
      <c r="L172" s="212"/>
      <c r="M172" s="294" t="s">
        <v>1</v>
      </c>
      <c r="N172" s="295" t="s">
        <v>33</v>
      </c>
      <c r="O172" s="296">
        <v>0.10299999999999999</v>
      </c>
      <c r="P172" s="296">
        <f t="shared" si="11"/>
        <v>2.5749999999999997</v>
      </c>
      <c r="Q172" s="296">
        <v>5.0000000000000002E-5</v>
      </c>
      <c r="R172" s="296">
        <f t="shared" si="12"/>
        <v>1.25E-3</v>
      </c>
      <c r="S172" s="296">
        <v>5.3200000000000001E-3</v>
      </c>
      <c r="T172" s="297">
        <f t="shared" si="13"/>
        <v>0.13300000000000001</v>
      </c>
      <c r="AR172" s="298" t="s">
        <v>126</v>
      </c>
      <c r="AT172" s="298" t="s">
        <v>122</v>
      </c>
      <c r="AU172" s="298" t="s">
        <v>77</v>
      </c>
      <c r="AY172" s="203" t="s">
        <v>119</v>
      </c>
      <c r="BE172" s="299">
        <f t="shared" si="14"/>
        <v>0</v>
      </c>
      <c r="BF172" s="299">
        <f t="shared" si="15"/>
        <v>0</v>
      </c>
      <c r="BG172" s="299">
        <f t="shared" si="16"/>
        <v>0</v>
      </c>
      <c r="BH172" s="299">
        <f t="shared" si="17"/>
        <v>0</v>
      </c>
      <c r="BI172" s="299">
        <f t="shared" si="18"/>
        <v>0</v>
      </c>
      <c r="BJ172" s="203" t="s">
        <v>75</v>
      </c>
      <c r="BK172" s="299">
        <f t="shared" si="19"/>
        <v>0</v>
      </c>
      <c r="BL172" s="203" t="s">
        <v>126</v>
      </c>
      <c r="BM172" s="298" t="s">
        <v>278</v>
      </c>
    </row>
    <row r="173" spans="2:65" s="213" customFormat="1" ht="24.2" customHeight="1" x14ac:dyDescent="0.2">
      <c r="B173" s="212"/>
      <c r="C173" s="287" t="s">
        <v>279</v>
      </c>
      <c r="D173" s="287" t="s">
        <v>122</v>
      </c>
      <c r="E173" s="288" t="s">
        <v>280</v>
      </c>
      <c r="F173" s="289" t="s">
        <v>281</v>
      </c>
      <c r="G173" s="290" t="s">
        <v>125</v>
      </c>
      <c r="H173" s="291">
        <v>20</v>
      </c>
      <c r="I173" s="194">
        <v>0</v>
      </c>
      <c r="J173" s="292">
        <f t="shared" si="10"/>
        <v>0</v>
      </c>
      <c r="K173" s="293"/>
      <c r="L173" s="212"/>
      <c r="M173" s="294" t="s">
        <v>1</v>
      </c>
      <c r="N173" s="295" t="s">
        <v>33</v>
      </c>
      <c r="O173" s="296">
        <v>8.3000000000000004E-2</v>
      </c>
      <c r="P173" s="296">
        <f t="shared" si="11"/>
        <v>1.6600000000000001</v>
      </c>
      <c r="Q173" s="296">
        <v>0</v>
      </c>
      <c r="R173" s="296">
        <f t="shared" si="12"/>
        <v>0</v>
      </c>
      <c r="S173" s="296">
        <v>2.9E-4</v>
      </c>
      <c r="T173" s="297">
        <f t="shared" si="13"/>
        <v>5.7999999999999996E-3</v>
      </c>
      <c r="AR173" s="298" t="s">
        <v>126</v>
      </c>
      <c r="AT173" s="298" t="s">
        <v>122</v>
      </c>
      <c r="AU173" s="298" t="s">
        <v>77</v>
      </c>
      <c r="AY173" s="203" t="s">
        <v>119</v>
      </c>
      <c r="BE173" s="299">
        <f t="shared" si="14"/>
        <v>0</v>
      </c>
      <c r="BF173" s="299">
        <f t="shared" si="15"/>
        <v>0</v>
      </c>
      <c r="BG173" s="299">
        <f t="shared" si="16"/>
        <v>0</v>
      </c>
      <c r="BH173" s="299">
        <f t="shared" si="17"/>
        <v>0</v>
      </c>
      <c r="BI173" s="299">
        <f t="shared" si="18"/>
        <v>0</v>
      </c>
      <c r="BJ173" s="203" t="s">
        <v>75</v>
      </c>
      <c r="BK173" s="299">
        <f t="shared" si="19"/>
        <v>0</v>
      </c>
      <c r="BL173" s="203" t="s">
        <v>126</v>
      </c>
      <c r="BM173" s="298" t="s">
        <v>282</v>
      </c>
    </row>
    <row r="174" spans="2:65" s="213" customFormat="1" ht="16.5" customHeight="1" x14ac:dyDescent="0.2">
      <c r="B174" s="212"/>
      <c r="C174" s="287" t="s">
        <v>283</v>
      </c>
      <c r="D174" s="287" t="s">
        <v>122</v>
      </c>
      <c r="E174" s="288" t="s">
        <v>284</v>
      </c>
      <c r="F174" s="289" t="s">
        <v>285</v>
      </c>
      <c r="G174" s="290" t="s">
        <v>166</v>
      </c>
      <c r="H174" s="291">
        <v>1</v>
      </c>
      <c r="I174" s="194">
        <v>0</v>
      </c>
      <c r="J174" s="292">
        <f t="shared" si="10"/>
        <v>0</v>
      </c>
      <c r="K174" s="293"/>
      <c r="L174" s="212"/>
      <c r="M174" s="294" t="s">
        <v>1</v>
      </c>
      <c r="N174" s="295" t="s">
        <v>33</v>
      </c>
      <c r="O174" s="296">
        <v>0</v>
      </c>
      <c r="P174" s="296">
        <f t="shared" si="11"/>
        <v>0</v>
      </c>
      <c r="Q174" s="296">
        <v>0</v>
      </c>
      <c r="R174" s="296">
        <f t="shared" si="12"/>
        <v>0</v>
      </c>
      <c r="S174" s="296">
        <v>0</v>
      </c>
      <c r="T174" s="297">
        <f t="shared" si="13"/>
        <v>0</v>
      </c>
      <c r="AR174" s="298" t="s">
        <v>126</v>
      </c>
      <c r="AT174" s="298" t="s">
        <v>122</v>
      </c>
      <c r="AU174" s="298" t="s">
        <v>77</v>
      </c>
      <c r="AY174" s="203" t="s">
        <v>119</v>
      </c>
      <c r="BE174" s="299">
        <f t="shared" si="14"/>
        <v>0</v>
      </c>
      <c r="BF174" s="299">
        <f t="shared" si="15"/>
        <v>0</v>
      </c>
      <c r="BG174" s="299">
        <f t="shared" si="16"/>
        <v>0</v>
      </c>
      <c r="BH174" s="299">
        <f t="shared" si="17"/>
        <v>0</v>
      </c>
      <c r="BI174" s="299">
        <f t="shared" si="18"/>
        <v>0</v>
      </c>
      <c r="BJ174" s="203" t="s">
        <v>75</v>
      </c>
      <c r="BK174" s="299">
        <f t="shared" si="19"/>
        <v>0</v>
      </c>
      <c r="BL174" s="203" t="s">
        <v>126</v>
      </c>
      <c r="BM174" s="298" t="s">
        <v>286</v>
      </c>
    </row>
    <row r="175" spans="2:65" s="213" customFormat="1" ht="16.5" customHeight="1" x14ac:dyDescent="0.2">
      <c r="B175" s="212"/>
      <c r="C175" s="287" t="s">
        <v>287</v>
      </c>
      <c r="D175" s="287" t="s">
        <v>122</v>
      </c>
      <c r="E175" s="288" t="s">
        <v>288</v>
      </c>
      <c r="F175" s="289" t="s">
        <v>289</v>
      </c>
      <c r="G175" s="290" t="s">
        <v>290</v>
      </c>
      <c r="H175" s="291">
        <v>1</v>
      </c>
      <c r="I175" s="194">
        <v>0</v>
      </c>
      <c r="J175" s="292">
        <f t="shared" si="10"/>
        <v>0</v>
      </c>
      <c r="K175" s="293"/>
      <c r="L175" s="212"/>
      <c r="M175" s="294" t="s">
        <v>1</v>
      </c>
      <c r="N175" s="295" t="s">
        <v>33</v>
      </c>
      <c r="O175" s="296">
        <v>0</v>
      </c>
      <c r="P175" s="296">
        <f t="shared" si="11"/>
        <v>0</v>
      </c>
      <c r="Q175" s="296">
        <v>0</v>
      </c>
      <c r="R175" s="296">
        <f t="shared" si="12"/>
        <v>0</v>
      </c>
      <c r="S175" s="296">
        <v>0</v>
      </c>
      <c r="T175" s="297">
        <f t="shared" si="13"/>
        <v>0</v>
      </c>
      <c r="AR175" s="298" t="s">
        <v>126</v>
      </c>
      <c r="AT175" s="298" t="s">
        <v>122</v>
      </c>
      <c r="AU175" s="298" t="s">
        <v>77</v>
      </c>
      <c r="AY175" s="203" t="s">
        <v>119</v>
      </c>
      <c r="BE175" s="299">
        <f t="shared" si="14"/>
        <v>0</v>
      </c>
      <c r="BF175" s="299">
        <f t="shared" si="15"/>
        <v>0</v>
      </c>
      <c r="BG175" s="299">
        <f t="shared" si="16"/>
        <v>0</v>
      </c>
      <c r="BH175" s="299">
        <f t="shared" si="17"/>
        <v>0</v>
      </c>
      <c r="BI175" s="299">
        <f t="shared" si="18"/>
        <v>0</v>
      </c>
      <c r="BJ175" s="203" t="s">
        <v>75</v>
      </c>
      <c r="BK175" s="299">
        <f t="shared" si="19"/>
        <v>0</v>
      </c>
      <c r="BL175" s="203" t="s">
        <v>126</v>
      </c>
      <c r="BM175" s="298" t="s">
        <v>291</v>
      </c>
    </row>
    <row r="176" spans="2:65" s="213" customFormat="1" ht="24.2" customHeight="1" x14ac:dyDescent="0.2">
      <c r="B176" s="212"/>
      <c r="C176" s="287" t="s">
        <v>292</v>
      </c>
      <c r="D176" s="287" t="s">
        <v>122</v>
      </c>
      <c r="E176" s="288" t="s">
        <v>293</v>
      </c>
      <c r="F176" s="289" t="s">
        <v>294</v>
      </c>
      <c r="G176" s="290" t="s">
        <v>243</v>
      </c>
      <c r="H176" s="291">
        <v>278.77999999999997</v>
      </c>
      <c r="I176" s="194">
        <v>0</v>
      </c>
      <c r="J176" s="292">
        <f t="shared" si="10"/>
        <v>0</v>
      </c>
      <c r="K176" s="293"/>
      <c r="L176" s="212"/>
      <c r="M176" s="294" t="s">
        <v>1</v>
      </c>
      <c r="N176" s="295" t="s">
        <v>33</v>
      </c>
      <c r="O176" s="296">
        <v>0</v>
      </c>
      <c r="P176" s="296">
        <f t="shared" si="11"/>
        <v>0</v>
      </c>
      <c r="Q176" s="296">
        <v>0</v>
      </c>
      <c r="R176" s="296">
        <f t="shared" si="12"/>
        <v>0</v>
      </c>
      <c r="S176" s="296">
        <v>0</v>
      </c>
      <c r="T176" s="297">
        <f t="shared" si="13"/>
        <v>0</v>
      </c>
      <c r="AR176" s="298" t="s">
        <v>126</v>
      </c>
      <c r="AT176" s="298" t="s">
        <v>122</v>
      </c>
      <c r="AU176" s="298" t="s">
        <v>77</v>
      </c>
      <c r="AY176" s="203" t="s">
        <v>119</v>
      </c>
      <c r="BE176" s="299">
        <f t="shared" si="14"/>
        <v>0</v>
      </c>
      <c r="BF176" s="299">
        <f t="shared" si="15"/>
        <v>0</v>
      </c>
      <c r="BG176" s="299">
        <f t="shared" si="16"/>
        <v>0</v>
      </c>
      <c r="BH176" s="299">
        <f t="shared" si="17"/>
        <v>0</v>
      </c>
      <c r="BI176" s="299">
        <f t="shared" si="18"/>
        <v>0</v>
      </c>
      <c r="BJ176" s="203" t="s">
        <v>75</v>
      </c>
      <c r="BK176" s="299">
        <f t="shared" si="19"/>
        <v>0</v>
      </c>
      <c r="BL176" s="203" t="s">
        <v>126</v>
      </c>
      <c r="BM176" s="298" t="s">
        <v>295</v>
      </c>
    </row>
    <row r="177" spans="2:65" s="213" customFormat="1" ht="24.2" customHeight="1" x14ac:dyDescent="0.2">
      <c r="B177" s="212"/>
      <c r="C177" s="287" t="s">
        <v>296</v>
      </c>
      <c r="D177" s="287" t="s">
        <v>122</v>
      </c>
      <c r="E177" s="288" t="s">
        <v>297</v>
      </c>
      <c r="F177" s="289" t="s">
        <v>298</v>
      </c>
      <c r="G177" s="290" t="s">
        <v>243</v>
      </c>
      <c r="H177" s="291">
        <v>278.77999999999997</v>
      </c>
      <c r="I177" s="194">
        <v>0</v>
      </c>
      <c r="J177" s="292">
        <f t="shared" si="10"/>
        <v>0</v>
      </c>
      <c r="K177" s="293"/>
      <c r="L177" s="212"/>
      <c r="M177" s="294" t="s">
        <v>1</v>
      </c>
      <c r="N177" s="295" t="s">
        <v>33</v>
      </c>
      <c r="O177" s="296">
        <v>0</v>
      </c>
      <c r="P177" s="296">
        <f t="shared" si="11"/>
        <v>0</v>
      </c>
      <c r="Q177" s="296">
        <v>0</v>
      </c>
      <c r="R177" s="296">
        <f t="shared" si="12"/>
        <v>0</v>
      </c>
      <c r="S177" s="296">
        <v>0</v>
      </c>
      <c r="T177" s="297">
        <f t="shared" si="13"/>
        <v>0</v>
      </c>
      <c r="AR177" s="298" t="s">
        <v>126</v>
      </c>
      <c r="AT177" s="298" t="s">
        <v>122</v>
      </c>
      <c r="AU177" s="298" t="s">
        <v>77</v>
      </c>
      <c r="AY177" s="203" t="s">
        <v>119</v>
      </c>
      <c r="BE177" s="299">
        <f t="shared" si="14"/>
        <v>0</v>
      </c>
      <c r="BF177" s="299">
        <f t="shared" si="15"/>
        <v>0</v>
      </c>
      <c r="BG177" s="299">
        <f t="shared" si="16"/>
        <v>0</v>
      </c>
      <c r="BH177" s="299">
        <f t="shared" si="17"/>
        <v>0</v>
      </c>
      <c r="BI177" s="299">
        <f t="shared" si="18"/>
        <v>0</v>
      </c>
      <c r="BJ177" s="203" t="s">
        <v>75</v>
      </c>
      <c r="BK177" s="299">
        <f t="shared" si="19"/>
        <v>0</v>
      </c>
      <c r="BL177" s="203" t="s">
        <v>126</v>
      </c>
      <c r="BM177" s="298" t="s">
        <v>299</v>
      </c>
    </row>
    <row r="178" spans="2:65" s="276" customFormat="1" ht="22.9" customHeight="1" x14ac:dyDescent="0.2">
      <c r="B178" s="275"/>
      <c r="D178" s="277" t="s">
        <v>67</v>
      </c>
      <c r="E178" s="285" t="s">
        <v>300</v>
      </c>
      <c r="F178" s="285" t="s">
        <v>301</v>
      </c>
      <c r="I178" s="195"/>
      <c r="J178" s="286">
        <f>BK178</f>
        <v>0</v>
      </c>
      <c r="L178" s="275"/>
      <c r="M178" s="280"/>
      <c r="P178" s="281">
        <f>SUM(P179:P194)</f>
        <v>1.8520000000000001</v>
      </c>
      <c r="R178" s="281">
        <f>SUM(R179:R194)</f>
        <v>1.1879999999999998E-2</v>
      </c>
      <c r="T178" s="282">
        <f>SUM(T179:T194)</f>
        <v>0</v>
      </c>
      <c r="AR178" s="277" t="s">
        <v>77</v>
      </c>
      <c r="AT178" s="283" t="s">
        <v>67</v>
      </c>
      <c r="AU178" s="283" t="s">
        <v>75</v>
      </c>
      <c r="AY178" s="277" t="s">
        <v>119</v>
      </c>
      <c r="BK178" s="284">
        <f>SUM(BK179:BK194)</f>
        <v>0</v>
      </c>
    </row>
    <row r="179" spans="2:65" s="213" customFormat="1" ht="16.5" customHeight="1" x14ac:dyDescent="0.2">
      <c r="B179" s="212"/>
      <c r="C179" s="287" t="s">
        <v>302</v>
      </c>
      <c r="D179" s="287" t="s">
        <v>122</v>
      </c>
      <c r="E179" s="288" t="s">
        <v>303</v>
      </c>
      <c r="F179" s="289" t="s">
        <v>304</v>
      </c>
      <c r="G179" s="290" t="s">
        <v>305</v>
      </c>
      <c r="H179" s="291">
        <v>10</v>
      </c>
      <c r="I179" s="194">
        <v>0</v>
      </c>
      <c r="J179" s="292">
        <f t="shared" ref="J179:J194" si="20">ROUND(I179*H179,2)</f>
        <v>0</v>
      </c>
      <c r="K179" s="293"/>
      <c r="L179" s="212"/>
      <c r="M179" s="294" t="s">
        <v>1</v>
      </c>
      <c r="N179" s="295" t="s">
        <v>33</v>
      </c>
      <c r="O179" s="296">
        <v>0.114</v>
      </c>
      <c r="P179" s="296">
        <f t="shared" ref="P179:P194" si="21">O179*H179</f>
        <v>1.1400000000000001</v>
      </c>
      <c r="Q179" s="296">
        <v>1.1199999999999999E-3</v>
      </c>
      <c r="R179" s="296">
        <f t="shared" ref="R179:R194" si="22">Q179*H179</f>
        <v>1.1199999999999998E-2</v>
      </c>
      <c r="S179" s="296">
        <v>0</v>
      </c>
      <c r="T179" s="297">
        <f t="shared" ref="T179:T194" si="23">S179*H179</f>
        <v>0</v>
      </c>
      <c r="AR179" s="298" t="s">
        <v>126</v>
      </c>
      <c r="AT179" s="298" t="s">
        <v>122</v>
      </c>
      <c r="AU179" s="298" t="s">
        <v>77</v>
      </c>
      <c r="AY179" s="203" t="s">
        <v>119</v>
      </c>
      <c r="BE179" s="299">
        <f t="shared" ref="BE179:BE194" si="24">IF(N179="základní",J179,0)</f>
        <v>0</v>
      </c>
      <c r="BF179" s="299">
        <f t="shared" ref="BF179:BF194" si="25">IF(N179="snížená",J179,0)</f>
        <v>0</v>
      </c>
      <c r="BG179" s="299">
        <f t="shared" ref="BG179:BG194" si="26">IF(N179="zákl. přenesená",J179,0)</f>
        <v>0</v>
      </c>
      <c r="BH179" s="299">
        <f t="shared" ref="BH179:BH194" si="27">IF(N179="sníž. přenesená",J179,0)</f>
        <v>0</v>
      </c>
      <c r="BI179" s="299">
        <f t="shared" ref="BI179:BI194" si="28">IF(N179="nulová",J179,0)</f>
        <v>0</v>
      </c>
      <c r="BJ179" s="203" t="s">
        <v>75</v>
      </c>
      <c r="BK179" s="299">
        <f t="shared" ref="BK179:BK194" si="29">ROUND(I179*H179,2)</f>
        <v>0</v>
      </c>
      <c r="BL179" s="203" t="s">
        <v>126</v>
      </c>
      <c r="BM179" s="298" t="s">
        <v>306</v>
      </c>
    </row>
    <row r="180" spans="2:65" s="213" customFormat="1" ht="24.2" customHeight="1" x14ac:dyDescent="0.2">
      <c r="B180" s="212"/>
      <c r="C180" s="287" t="s">
        <v>307</v>
      </c>
      <c r="D180" s="287" t="s">
        <v>122</v>
      </c>
      <c r="E180" s="288" t="s">
        <v>308</v>
      </c>
      <c r="F180" s="289" t="s">
        <v>309</v>
      </c>
      <c r="G180" s="290" t="s">
        <v>305</v>
      </c>
      <c r="H180" s="291">
        <v>1</v>
      </c>
      <c r="I180" s="194">
        <v>0</v>
      </c>
      <c r="J180" s="292">
        <f t="shared" si="20"/>
        <v>0</v>
      </c>
      <c r="K180" s="293"/>
      <c r="L180" s="212"/>
      <c r="M180" s="294" t="s">
        <v>1</v>
      </c>
      <c r="N180" s="295" t="s">
        <v>33</v>
      </c>
      <c r="O180" s="296">
        <v>0.51200000000000001</v>
      </c>
      <c r="P180" s="296">
        <f t="shared" si="21"/>
        <v>0.51200000000000001</v>
      </c>
      <c r="Q180" s="296">
        <v>6.8000000000000005E-4</v>
      </c>
      <c r="R180" s="296">
        <f t="shared" si="22"/>
        <v>6.8000000000000005E-4</v>
      </c>
      <c r="S180" s="296">
        <v>0</v>
      </c>
      <c r="T180" s="297">
        <f t="shared" si="23"/>
        <v>0</v>
      </c>
      <c r="AR180" s="298" t="s">
        <v>126</v>
      </c>
      <c r="AT180" s="298" t="s">
        <v>122</v>
      </c>
      <c r="AU180" s="298" t="s">
        <v>77</v>
      </c>
      <c r="AY180" s="203" t="s">
        <v>119</v>
      </c>
      <c r="BE180" s="299">
        <f t="shared" si="24"/>
        <v>0</v>
      </c>
      <c r="BF180" s="299">
        <f t="shared" si="25"/>
        <v>0</v>
      </c>
      <c r="BG180" s="299">
        <f t="shared" si="26"/>
        <v>0</v>
      </c>
      <c r="BH180" s="299">
        <f t="shared" si="27"/>
        <v>0</v>
      </c>
      <c r="BI180" s="299">
        <f t="shared" si="28"/>
        <v>0</v>
      </c>
      <c r="BJ180" s="203" t="s">
        <v>75</v>
      </c>
      <c r="BK180" s="299">
        <f t="shared" si="29"/>
        <v>0</v>
      </c>
      <c r="BL180" s="203" t="s">
        <v>126</v>
      </c>
      <c r="BM180" s="298" t="s">
        <v>310</v>
      </c>
    </row>
    <row r="181" spans="2:65" s="213" customFormat="1" ht="55.5" customHeight="1" x14ac:dyDescent="0.2">
      <c r="B181" s="212"/>
      <c r="C181" s="300" t="s">
        <v>311</v>
      </c>
      <c r="D181" s="300" t="s">
        <v>183</v>
      </c>
      <c r="E181" s="301" t="s">
        <v>312</v>
      </c>
      <c r="F181" s="302" t="s">
        <v>551</v>
      </c>
      <c r="G181" s="303" t="s">
        <v>166</v>
      </c>
      <c r="H181" s="304">
        <v>1</v>
      </c>
      <c r="I181" s="196">
        <v>0</v>
      </c>
      <c r="J181" s="305">
        <f t="shared" si="20"/>
        <v>0</v>
      </c>
      <c r="K181" s="306"/>
      <c r="L181" s="307"/>
      <c r="M181" s="308" t="s">
        <v>1</v>
      </c>
      <c r="N181" s="309" t="s">
        <v>33</v>
      </c>
      <c r="O181" s="296">
        <v>0</v>
      </c>
      <c r="P181" s="296">
        <f t="shared" si="21"/>
        <v>0</v>
      </c>
      <c r="Q181" s="296">
        <v>0</v>
      </c>
      <c r="R181" s="296">
        <f t="shared" si="22"/>
        <v>0</v>
      </c>
      <c r="S181" s="296">
        <v>0</v>
      </c>
      <c r="T181" s="297">
        <f t="shared" si="23"/>
        <v>0</v>
      </c>
      <c r="AR181" s="298" t="s">
        <v>186</v>
      </c>
      <c r="AT181" s="298" t="s">
        <v>183</v>
      </c>
      <c r="AU181" s="298" t="s">
        <v>77</v>
      </c>
      <c r="AY181" s="203" t="s">
        <v>119</v>
      </c>
      <c r="BE181" s="299">
        <f t="shared" si="24"/>
        <v>0</v>
      </c>
      <c r="BF181" s="299">
        <f t="shared" si="25"/>
        <v>0</v>
      </c>
      <c r="BG181" s="299">
        <f t="shared" si="26"/>
        <v>0</v>
      </c>
      <c r="BH181" s="299">
        <f t="shared" si="27"/>
        <v>0</v>
      </c>
      <c r="BI181" s="299">
        <f t="shared" si="28"/>
        <v>0</v>
      </c>
      <c r="BJ181" s="203" t="s">
        <v>75</v>
      </c>
      <c r="BK181" s="299">
        <f t="shared" si="29"/>
        <v>0</v>
      </c>
      <c r="BL181" s="203" t="s">
        <v>126</v>
      </c>
      <c r="BM181" s="298" t="s">
        <v>313</v>
      </c>
    </row>
    <row r="182" spans="2:65" s="213" customFormat="1" ht="16.5" customHeight="1" x14ac:dyDescent="0.2">
      <c r="B182" s="212"/>
      <c r="C182" s="287" t="s">
        <v>314</v>
      </c>
      <c r="D182" s="287" t="s">
        <v>122</v>
      </c>
      <c r="E182" s="288" t="s">
        <v>315</v>
      </c>
      <c r="F182" s="289" t="s">
        <v>316</v>
      </c>
      <c r="G182" s="290" t="s">
        <v>166</v>
      </c>
      <c r="H182" s="291">
        <v>1</v>
      </c>
      <c r="I182" s="194">
        <v>0</v>
      </c>
      <c r="J182" s="292">
        <f t="shared" si="20"/>
        <v>0</v>
      </c>
      <c r="K182" s="293"/>
      <c r="L182" s="212"/>
      <c r="M182" s="294" t="s">
        <v>1</v>
      </c>
      <c r="N182" s="295" t="s">
        <v>33</v>
      </c>
      <c r="O182" s="296">
        <v>0</v>
      </c>
      <c r="P182" s="296">
        <f t="shared" si="21"/>
        <v>0</v>
      </c>
      <c r="Q182" s="296">
        <v>0</v>
      </c>
      <c r="R182" s="296">
        <f t="shared" si="22"/>
        <v>0</v>
      </c>
      <c r="S182" s="296">
        <v>0</v>
      </c>
      <c r="T182" s="297">
        <f t="shared" si="23"/>
        <v>0</v>
      </c>
      <c r="AR182" s="298" t="s">
        <v>126</v>
      </c>
      <c r="AT182" s="298" t="s">
        <v>122</v>
      </c>
      <c r="AU182" s="298" t="s">
        <v>77</v>
      </c>
      <c r="AY182" s="203" t="s">
        <v>119</v>
      </c>
      <c r="BE182" s="299">
        <f t="shared" si="24"/>
        <v>0</v>
      </c>
      <c r="BF182" s="299">
        <f t="shared" si="25"/>
        <v>0</v>
      </c>
      <c r="BG182" s="299">
        <f t="shared" si="26"/>
        <v>0</v>
      </c>
      <c r="BH182" s="299">
        <f t="shared" si="27"/>
        <v>0</v>
      </c>
      <c r="BI182" s="299">
        <f t="shared" si="28"/>
        <v>0</v>
      </c>
      <c r="BJ182" s="203" t="s">
        <v>75</v>
      </c>
      <c r="BK182" s="299">
        <f t="shared" si="29"/>
        <v>0</v>
      </c>
      <c r="BL182" s="203" t="s">
        <v>126</v>
      </c>
      <c r="BM182" s="298" t="s">
        <v>317</v>
      </c>
    </row>
    <row r="183" spans="2:65" s="213" customFormat="1" ht="16.5" customHeight="1" x14ac:dyDescent="0.2">
      <c r="B183" s="212"/>
      <c r="C183" s="287" t="s">
        <v>318</v>
      </c>
      <c r="D183" s="287" t="s">
        <v>122</v>
      </c>
      <c r="E183" s="288" t="s">
        <v>319</v>
      </c>
      <c r="F183" s="289" t="s">
        <v>320</v>
      </c>
      <c r="G183" s="290" t="s">
        <v>166</v>
      </c>
      <c r="H183" s="291">
        <v>1</v>
      </c>
      <c r="I183" s="194">
        <v>0</v>
      </c>
      <c r="J183" s="292">
        <f t="shared" si="20"/>
        <v>0</v>
      </c>
      <c r="K183" s="293"/>
      <c r="L183" s="212"/>
      <c r="M183" s="294" t="s">
        <v>1</v>
      </c>
      <c r="N183" s="295" t="s">
        <v>33</v>
      </c>
      <c r="O183" s="296">
        <v>0</v>
      </c>
      <c r="P183" s="296">
        <f t="shared" si="21"/>
        <v>0</v>
      </c>
      <c r="Q183" s="296">
        <v>0</v>
      </c>
      <c r="R183" s="296">
        <f t="shared" si="22"/>
        <v>0</v>
      </c>
      <c r="S183" s="296">
        <v>0</v>
      </c>
      <c r="T183" s="297">
        <f t="shared" si="23"/>
        <v>0</v>
      </c>
      <c r="AR183" s="298" t="s">
        <v>126</v>
      </c>
      <c r="AT183" s="298" t="s">
        <v>122</v>
      </c>
      <c r="AU183" s="298" t="s">
        <v>77</v>
      </c>
      <c r="AY183" s="203" t="s">
        <v>119</v>
      </c>
      <c r="BE183" s="299">
        <f t="shared" si="24"/>
        <v>0</v>
      </c>
      <c r="BF183" s="299">
        <f t="shared" si="25"/>
        <v>0</v>
      </c>
      <c r="BG183" s="299">
        <f t="shared" si="26"/>
        <v>0</v>
      </c>
      <c r="BH183" s="299">
        <f t="shared" si="27"/>
        <v>0</v>
      </c>
      <c r="BI183" s="299">
        <f t="shared" si="28"/>
        <v>0</v>
      </c>
      <c r="BJ183" s="203" t="s">
        <v>75</v>
      </c>
      <c r="BK183" s="299">
        <f t="shared" si="29"/>
        <v>0</v>
      </c>
      <c r="BL183" s="203" t="s">
        <v>126</v>
      </c>
      <c r="BM183" s="298" t="s">
        <v>321</v>
      </c>
    </row>
    <row r="184" spans="2:65" s="213" customFormat="1" ht="24.2" customHeight="1" x14ac:dyDescent="0.2">
      <c r="B184" s="212"/>
      <c r="C184" s="300" t="s">
        <v>322</v>
      </c>
      <c r="D184" s="300" t="s">
        <v>183</v>
      </c>
      <c r="E184" s="301" t="s">
        <v>323</v>
      </c>
      <c r="F184" s="302" t="s">
        <v>552</v>
      </c>
      <c r="G184" s="303" t="s">
        <v>290</v>
      </c>
      <c r="H184" s="304">
        <v>1</v>
      </c>
      <c r="I184" s="196">
        <v>0</v>
      </c>
      <c r="J184" s="305">
        <f t="shared" si="20"/>
        <v>0</v>
      </c>
      <c r="K184" s="306"/>
      <c r="L184" s="307"/>
      <c r="M184" s="308" t="s">
        <v>1</v>
      </c>
      <c r="N184" s="309" t="s">
        <v>33</v>
      </c>
      <c r="O184" s="296">
        <v>0</v>
      </c>
      <c r="P184" s="296">
        <f t="shared" si="21"/>
        <v>0</v>
      </c>
      <c r="Q184" s="296">
        <v>0</v>
      </c>
      <c r="R184" s="296">
        <f t="shared" si="22"/>
        <v>0</v>
      </c>
      <c r="S184" s="296">
        <v>0</v>
      </c>
      <c r="T184" s="297">
        <f t="shared" si="23"/>
        <v>0</v>
      </c>
      <c r="AR184" s="298" t="s">
        <v>186</v>
      </c>
      <c r="AT184" s="298" t="s">
        <v>183</v>
      </c>
      <c r="AU184" s="298" t="s">
        <v>77</v>
      </c>
      <c r="AY184" s="203" t="s">
        <v>119</v>
      </c>
      <c r="BE184" s="299">
        <f t="shared" si="24"/>
        <v>0</v>
      </c>
      <c r="BF184" s="299">
        <f t="shared" si="25"/>
        <v>0</v>
      </c>
      <c r="BG184" s="299">
        <f t="shared" si="26"/>
        <v>0</v>
      </c>
      <c r="BH184" s="299">
        <f t="shared" si="27"/>
        <v>0</v>
      </c>
      <c r="BI184" s="299">
        <f t="shared" si="28"/>
        <v>0</v>
      </c>
      <c r="BJ184" s="203" t="s">
        <v>75</v>
      </c>
      <c r="BK184" s="299">
        <f t="shared" si="29"/>
        <v>0</v>
      </c>
      <c r="BL184" s="203" t="s">
        <v>126</v>
      </c>
      <c r="BM184" s="298" t="s">
        <v>324</v>
      </c>
    </row>
    <row r="185" spans="2:65" s="213" customFormat="1" ht="16.5" customHeight="1" x14ac:dyDescent="0.2">
      <c r="B185" s="212"/>
      <c r="C185" s="287" t="s">
        <v>325</v>
      </c>
      <c r="D185" s="287" t="s">
        <v>122</v>
      </c>
      <c r="E185" s="288" t="s">
        <v>326</v>
      </c>
      <c r="F185" s="289" t="s">
        <v>327</v>
      </c>
      <c r="G185" s="290" t="s">
        <v>166</v>
      </c>
      <c r="H185" s="291">
        <v>1</v>
      </c>
      <c r="I185" s="194">
        <v>0</v>
      </c>
      <c r="J185" s="292">
        <f t="shared" si="20"/>
        <v>0</v>
      </c>
      <c r="K185" s="293"/>
      <c r="L185" s="212"/>
      <c r="M185" s="294" t="s">
        <v>1</v>
      </c>
      <c r="N185" s="295" t="s">
        <v>33</v>
      </c>
      <c r="O185" s="296">
        <v>0</v>
      </c>
      <c r="P185" s="296">
        <f t="shared" si="21"/>
        <v>0</v>
      </c>
      <c r="Q185" s="296">
        <v>0</v>
      </c>
      <c r="R185" s="296">
        <f t="shared" si="22"/>
        <v>0</v>
      </c>
      <c r="S185" s="296">
        <v>0</v>
      </c>
      <c r="T185" s="297">
        <f t="shared" si="23"/>
        <v>0</v>
      </c>
      <c r="AR185" s="298" t="s">
        <v>126</v>
      </c>
      <c r="AT185" s="298" t="s">
        <v>122</v>
      </c>
      <c r="AU185" s="298" t="s">
        <v>77</v>
      </c>
      <c r="AY185" s="203" t="s">
        <v>119</v>
      </c>
      <c r="BE185" s="299">
        <f t="shared" si="24"/>
        <v>0</v>
      </c>
      <c r="BF185" s="299">
        <f t="shared" si="25"/>
        <v>0</v>
      </c>
      <c r="BG185" s="299">
        <f t="shared" si="26"/>
        <v>0</v>
      </c>
      <c r="BH185" s="299">
        <f t="shared" si="27"/>
        <v>0</v>
      </c>
      <c r="BI185" s="299">
        <f t="shared" si="28"/>
        <v>0</v>
      </c>
      <c r="BJ185" s="203" t="s">
        <v>75</v>
      </c>
      <c r="BK185" s="299">
        <f t="shared" si="29"/>
        <v>0</v>
      </c>
      <c r="BL185" s="203" t="s">
        <v>126</v>
      </c>
      <c r="BM185" s="298" t="s">
        <v>328</v>
      </c>
    </row>
    <row r="186" spans="2:65" s="213" customFormat="1" ht="37.9" customHeight="1" x14ac:dyDescent="0.2">
      <c r="B186" s="212"/>
      <c r="C186" s="300" t="s">
        <v>329</v>
      </c>
      <c r="D186" s="300" t="s">
        <v>183</v>
      </c>
      <c r="E186" s="301" t="s">
        <v>330</v>
      </c>
      <c r="F186" s="302" t="s">
        <v>331</v>
      </c>
      <c r="G186" s="303" t="s">
        <v>166</v>
      </c>
      <c r="H186" s="304">
        <v>1</v>
      </c>
      <c r="I186" s="196">
        <v>0</v>
      </c>
      <c r="J186" s="305">
        <f t="shared" si="20"/>
        <v>0</v>
      </c>
      <c r="K186" s="306"/>
      <c r="L186" s="307"/>
      <c r="M186" s="308" t="s">
        <v>1</v>
      </c>
      <c r="N186" s="309" t="s">
        <v>33</v>
      </c>
      <c r="O186" s="296">
        <v>0</v>
      </c>
      <c r="P186" s="296">
        <f t="shared" si="21"/>
        <v>0</v>
      </c>
      <c r="Q186" s="296">
        <v>0</v>
      </c>
      <c r="R186" s="296">
        <f t="shared" si="22"/>
        <v>0</v>
      </c>
      <c r="S186" s="296">
        <v>0</v>
      </c>
      <c r="T186" s="297">
        <f t="shared" si="23"/>
        <v>0</v>
      </c>
      <c r="AR186" s="298" t="s">
        <v>186</v>
      </c>
      <c r="AT186" s="298" t="s">
        <v>183</v>
      </c>
      <c r="AU186" s="298" t="s">
        <v>77</v>
      </c>
      <c r="AY186" s="203" t="s">
        <v>119</v>
      </c>
      <c r="BE186" s="299">
        <f t="shared" si="24"/>
        <v>0</v>
      </c>
      <c r="BF186" s="299">
        <f t="shared" si="25"/>
        <v>0</v>
      </c>
      <c r="BG186" s="299">
        <f t="shared" si="26"/>
        <v>0</v>
      </c>
      <c r="BH186" s="299">
        <f t="shared" si="27"/>
        <v>0</v>
      </c>
      <c r="BI186" s="299">
        <f t="shared" si="28"/>
        <v>0</v>
      </c>
      <c r="BJ186" s="203" t="s">
        <v>75</v>
      </c>
      <c r="BK186" s="299">
        <f t="shared" si="29"/>
        <v>0</v>
      </c>
      <c r="BL186" s="203" t="s">
        <v>126</v>
      </c>
      <c r="BM186" s="298" t="s">
        <v>332</v>
      </c>
    </row>
    <row r="187" spans="2:65" s="213" customFormat="1" ht="24.2" customHeight="1" x14ac:dyDescent="0.2">
      <c r="B187" s="212"/>
      <c r="C187" s="300" t="s">
        <v>333</v>
      </c>
      <c r="D187" s="300" t="s">
        <v>183</v>
      </c>
      <c r="E187" s="301" t="s">
        <v>334</v>
      </c>
      <c r="F187" s="302" t="s">
        <v>553</v>
      </c>
      <c r="G187" s="303" t="s">
        <v>166</v>
      </c>
      <c r="H187" s="304">
        <v>1</v>
      </c>
      <c r="I187" s="196">
        <v>0</v>
      </c>
      <c r="J187" s="305">
        <f t="shared" si="20"/>
        <v>0</v>
      </c>
      <c r="K187" s="306"/>
      <c r="L187" s="307"/>
      <c r="M187" s="308" t="s">
        <v>1</v>
      </c>
      <c r="N187" s="309" t="s">
        <v>33</v>
      </c>
      <c r="O187" s="296">
        <v>0</v>
      </c>
      <c r="P187" s="296">
        <f t="shared" si="21"/>
        <v>0</v>
      </c>
      <c r="Q187" s="296">
        <v>0</v>
      </c>
      <c r="R187" s="296">
        <f t="shared" si="22"/>
        <v>0</v>
      </c>
      <c r="S187" s="296">
        <v>0</v>
      </c>
      <c r="T187" s="297">
        <f t="shared" si="23"/>
        <v>0</v>
      </c>
      <c r="AR187" s="298" t="s">
        <v>186</v>
      </c>
      <c r="AT187" s="298" t="s">
        <v>183</v>
      </c>
      <c r="AU187" s="298" t="s">
        <v>77</v>
      </c>
      <c r="AY187" s="203" t="s">
        <v>119</v>
      </c>
      <c r="BE187" s="299">
        <f t="shared" si="24"/>
        <v>0</v>
      </c>
      <c r="BF187" s="299">
        <f t="shared" si="25"/>
        <v>0</v>
      </c>
      <c r="BG187" s="299">
        <f t="shared" si="26"/>
        <v>0</v>
      </c>
      <c r="BH187" s="299">
        <f t="shared" si="27"/>
        <v>0</v>
      </c>
      <c r="BI187" s="299">
        <f t="shared" si="28"/>
        <v>0</v>
      </c>
      <c r="BJ187" s="203" t="s">
        <v>75</v>
      </c>
      <c r="BK187" s="299">
        <f t="shared" si="29"/>
        <v>0</v>
      </c>
      <c r="BL187" s="203" t="s">
        <v>126</v>
      </c>
      <c r="BM187" s="298" t="s">
        <v>335</v>
      </c>
    </row>
    <row r="188" spans="2:65" s="213" customFormat="1" ht="16.5" customHeight="1" x14ac:dyDescent="0.2">
      <c r="B188" s="212"/>
      <c r="C188" s="287" t="s">
        <v>336</v>
      </c>
      <c r="D188" s="287" t="s">
        <v>122</v>
      </c>
      <c r="E188" s="288" t="s">
        <v>337</v>
      </c>
      <c r="F188" s="289" t="s">
        <v>338</v>
      </c>
      <c r="G188" s="290" t="s">
        <v>166</v>
      </c>
      <c r="H188" s="291">
        <v>2</v>
      </c>
      <c r="I188" s="194">
        <v>0</v>
      </c>
      <c r="J188" s="292">
        <f t="shared" si="20"/>
        <v>0</v>
      </c>
      <c r="K188" s="293"/>
      <c r="L188" s="212"/>
      <c r="M188" s="294" t="s">
        <v>1</v>
      </c>
      <c r="N188" s="295" t="s">
        <v>33</v>
      </c>
      <c r="O188" s="296">
        <v>0.1</v>
      </c>
      <c r="P188" s="296">
        <f t="shared" si="21"/>
        <v>0.2</v>
      </c>
      <c r="Q188" s="296">
        <v>0</v>
      </c>
      <c r="R188" s="296">
        <f t="shared" si="22"/>
        <v>0</v>
      </c>
      <c r="S188" s="296">
        <v>0</v>
      </c>
      <c r="T188" s="297">
        <f t="shared" si="23"/>
        <v>0</v>
      </c>
      <c r="AR188" s="298" t="s">
        <v>126</v>
      </c>
      <c r="AT188" s="298" t="s">
        <v>122</v>
      </c>
      <c r="AU188" s="298" t="s">
        <v>77</v>
      </c>
      <c r="AY188" s="203" t="s">
        <v>119</v>
      </c>
      <c r="BE188" s="299">
        <f t="shared" si="24"/>
        <v>0</v>
      </c>
      <c r="BF188" s="299">
        <f t="shared" si="25"/>
        <v>0</v>
      </c>
      <c r="BG188" s="299">
        <f t="shared" si="26"/>
        <v>0</v>
      </c>
      <c r="BH188" s="299">
        <f t="shared" si="27"/>
        <v>0</v>
      </c>
      <c r="BI188" s="299">
        <f t="shared" si="28"/>
        <v>0</v>
      </c>
      <c r="BJ188" s="203" t="s">
        <v>75</v>
      </c>
      <c r="BK188" s="299">
        <f t="shared" si="29"/>
        <v>0</v>
      </c>
      <c r="BL188" s="203" t="s">
        <v>126</v>
      </c>
      <c r="BM188" s="298" t="s">
        <v>339</v>
      </c>
    </row>
    <row r="189" spans="2:65" s="213" customFormat="1" ht="24.2" customHeight="1" x14ac:dyDescent="0.2">
      <c r="B189" s="212"/>
      <c r="C189" s="300" t="s">
        <v>340</v>
      </c>
      <c r="D189" s="300" t="s">
        <v>183</v>
      </c>
      <c r="E189" s="301" t="s">
        <v>341</v>
      </c>
      <c r="F189" s="302" t="s">
        <v>342</v>
      </c>
      <c r="G189" s="303" t="s">
        <v>166</v>
      </c>
      <c r="H189" s="304">
        <v>1</v>
      </c>
      <c r="I189" s="196">
        <v>0</v>
      </c>
      <c r="J189" s="305">
        <f t="shared" si="20"/>
        <v>0</v>
      </c>
      <c r="K189" s="306"/>
      <c r="L189" s="307"/>
      <c r="M189" s="308" t="s">
        <v>1</v>
      </c>
      <c r="N189" s="309" t="s">
        <v>33</v>
      </c>
      <c r="O189" s="296">
        <v>0</v>
      </c>
      <c r="P189" s="296">
        <f t="shared" si="21"/>
        <v>0</v>
      </c>
      <c r="Q189" s="296">
        <v>0</v>
      </c>
      <c r="R189" s="296">
        <f t="shared" si="22"/>
        <v>0</v>
      </c>
      <c r="S189" s="296">
        <v>0</v>
      </c>
      <c r="T189" s="297">
        <f t="shared" si="23"/>
        <v>0</v>
      </c>
      <c r="AR189" s="298" t="s">
        <v>186</v>
      </c>
      <c r="AT189" s="298" t="s">
        <v>183</v>
      </c>
      <c r="AU189" s="298" t="s">
        <v>77</v>
      </c>
      <c r="AY189" s="203" t="s">
        <v>119</v>
      </c>
      <c r="BE189" s="299">
        <f t="shared" si="24"/>
        <v>0</v>
      </c>
      <c r="BF189" s="299">
        <f t="shared" si="25"/>
        <v>0</v>
      </c>
      <c r="BG189" s="299">
        <f t="shared" si="26"/>
        <v>0</v>
      </c>
      <c r="BH189" s="299">
        <f t="shared" si="27"/>
        <v>0</v>
      </c>
      <c r="BI189" s="299">
        <f t="shared" si="28"/>
        <v>0</v>
      </c>
      <c r="BJ189" s="203" t="s">
        <v>75</v>
      </c>
      <c r="BK189" s="299">
        <f t="shared" si="29"/>
        <v>0</v>
      </c>
      <c r="BL189" s="203" t="s">
        <v>126</v>
      </c>
      <c r="BM189" s="298" t="s">
        <v>343</v>
      </c>
    </row>
    <row r="190" spans="2:65" s="213" customFormat="1" ht="24.2" customHeight="1" x14ac:dyDescent="0.2">
      <c r="B190" s="212"/>
      <c r="C190" s="300" t="s">
        <v>344</v>
      </c>
      <c r="D190" s="300" t="s">
        <v>183</v>
      </c>
      <c r="E190" s="301" t="s">
        <v>345</v>
      </c>
      <c r="F190" s="302" t="s">
        <v>346</v>
      </c>
      <c r="G190" s="303" t="s">
        <v>166</v>
      </c>
      <c r="H190" s="304">
        <v>1</v>
      </c>
      <c r="I190" s="196">
        <v>0</v>
      </c>
      <c r="J190" s="305">
        <f t="shared" si="20"/>
        <v>0</v>
      </c>
      <c r="K190" s="306"/>
      <c r="L190" s="307"/>
      <c r="M190" s="308" t="s">
        <v>1</v>
      </c>
      <c r="N190" s="309" t="s">
        <v>33</v>
      </c>
      <c r="O190" s="296">
        <v>0</v>
      </c>
      <c r="P190" s="296">
        <f t="shared" si="21"/>
        <v>0</v>
      </c>
      <c r="Q190" s="296">
        <v>0</v>
      </c>
      <c r="R190" s="296">
        <f t="shared" si="22"/>
        <v>0</v>
      </c>
      <c r="S190" s="296">
        <v>0</v>
      </c>
      <c r="T190" s="297">
        <f t="shared" si="23"/>
        <v>0</v>
      </c>
      <c r="AR190" s="298" t="s">
        <v>186</v>
      </c>
      <c r="AT190" s="298" t="s">
        <v>183</v>
      </c>
      <c r="AU190" s="298" t="s">
        <v>77</v>
      </c>
      <c r="AY190" s="203" t="s">
        <v>119</v>
      </c>
      <c r="BE190" s="299">
        <f t="shared" si="24"/>
        <v>0</v>
      </c>
      <c r="BF190" s="299">
        <f t="shared" si="25"/>
        <v>0</v>
      </c>
      <c r="BG190" s="299">
        <f t="shared" si="26"/>
        <v>0</v>
      </c>
      <c r="BH190" s="299">
        <f t="shared" si="27"/>
        <v>0</v>
      </c>
      <c r="BI190" s="299">
        <f t="shared" si="28"/>
        <v>0</v>
      </c>
      <c r="BJ190" s="203" t="s">
        <v>75</v>
      </c>
      <c r="BK190" s="299">
        <f t="shared" si="29"/>
        <v>0</v>
      </c>
      <c r="BL190" s="203" t="s">
        <v>126</v>
      </c>
      <c r="BM190" s="298" t="s">
        <v>347</v>
      </c>
    </row>
    <row r="191" spans="2:65" s="213" customFormat="1" ht="16.5" customHeight="1" x14ac:dyDescent="0.2">
      <c r="B191" s="212"/>
      <c r="C191" s="287" t="s">
        <v>348</v>
      </c>
      <c r="D191" s="287" t="s">
        <v>122</v>
      </c>
      <c r="E191" s="288" t="s">
        <v>349</v>
      </c>
      <c r="F191" s="289" t="s">
        <v>350</v>
      </c>
      <c r="G191" s="290" t="s">
        <v>166</v>
      </c>
      <c r="H191" s="291">
        <v>1</v>
      </c>
      <c r="I191" s="194">
        <v>0</v>
      </c>
      <c r="J191" s="292">
        <f t="shared" si="20"/>
        <v>0</v>
      </c>
      <c r="K191" s="293"/>
      <c r="L191" s="212"/>
      <c r="M191" s="294" t="s">
        <v>1</v>
      </c>
      <c r="N191" s="295" t="s">
        <v>33</v>
      </c>
      <c r="O191" s="296">
        <v>0</v>
      </c>
      <c r="P191" s="296">
        <f t="shared" si="21"/>
        <v>0</v>
      </c>
      <c r="Q191" s="296">
        <v>0</v>
      </c>
      <c r="R191" s="296">
        <f t="shared" si="22"/>
        <v>0</v>
      </c>
      <c r="S191" s="296">
        <v>0</v>
      </c>
      <c r="T191" s="297">
        <f t="shared" si="23"/>
        <v>0</v>
      </c>
      <c r="AR191" s="298" t="s">
        <v>126</v>
      </c>
      <c r="AT191" s="298" t="s">
        <v>122</v>
      </c>
      <c r="AU191" s="298" t="s">
        <v>77</v>
      </c>
      <c r="AY191" s="203" t="s">
        <v>119</v>
      </c>
      <c r="BE191" s="299">
        <f t="shared" si="24"/>
        <v>0</v>
      </c>
      <c r="BF191" s="299">
        <f t="shared" si="25"/>
        <v>0</v>
      </c>
      <c r="BG191" s="299">
        <f t="shared" si="26"/>
        <v>0</v>
      </c>
      <c r="BH191" s="299">
        <f t="shared" si="27"/>
        <v>0</v>
      </c>
      <c r="BI191" s="299">
        <f t="shared" si="28"/>
        <v>0</v>
      </c>
      <c r="BJ191" s="203" t="s">
        <v>75</v>
      </c>
      <c r="BK191" s="299">
        <f t="shared" si="29"/>
        <v>0</v>
      </c>
      <c r="BL191" s="203" t="s">
        <v>126</v>
      </c>
      <c r="BM191" s="298" t="s">
        <v>351</v>
      </c>
    </row>
    <row r="192" spans="2:65" s="213" customFormat="1" ht="21.75" customHeight="1" x14ac:dyDescent="0.2">
      <c r="B192" s="212"/>
      <c r="C192" s="300" t="s">
        <v>352</v>
      </c>
      <c r="D192" s="300" t="s">
        <v>183</v>
      </c>
      <c r="E192" s="301" t="s">
        <v>353</v>
      </c>
      <c r="F192" s="302" t="s">
        <v>354</v>
      </c>
      <c r="G192" s="303" t="s">
        <v>166</v>
      </c>
      <c r="H192" s="304">
        <v>1</v>
      </c>
      <c r="I192" s="196">
        <v>0</v>
      </c>
      <c r="J192" s="305">
        <f t="shared" si="20"/>
        <v>0</v>
      </c>
      <c r="K192" s="306"/>
      <c r="L192" s="307"/>
      <c r="M192" s="308" t="s">
        <v>1</v>
      </c>
      <c r="N192" s="309" t="s">
        <v>33</v>
      </c>
      <c r="O192" s="296">
        <v>0</v>
      </c>
      <c r="P192" s="296">
        <f t="shared" si="21"/>
        <v>0</v>
      </c>
      <c r="Q192" s="296">
        <v>0</v>
      </c>
      <c r="R192" s="296">
        <f t="shared" si="22"/>
        <v>0</v>
      </c>
      <c r="S192" s="296">
        <v>0</v>
      </c>
      <c r="T192" s="297">
        <f t="shared" si="23"/>
        <v>0</v>
      </c>
      <c r="AR192" s="298" t="s">
        <v>186</v>
      </c>
      <c r="AT192" s="298" t="s">
        <v>183</v>
      </c>
      <c r="AU192" s="298" t="s">
        <v>77</v>
      </c>
      <c r="AY192" s="203" t="s">
        <v>119</v>
      </c>
      <c r="BE192" s="299">
        <f t="shared" si="24"/>
        <v>0</v>
      </c>
      <c r="BF192" s="299">
        <f t="shared" si="25"/>
        <v>0</v>
      </c>
      <c r="BG192" s="299">
        <f t="shared" si="26"/>
        <v>0</v>
      </c>
      <c r="BH192" s="299">
        <f t="shared" si="27"/>
        <v>0</v>
      </c>
      <c r="BI192" s="299">
        <f t="shared" si="28"/>
        <v>0</v>
      </c>
      <c r="BJ192" s="203" t="s">
        <v>75</v>
      </c>
      <c r="BK192" s="299">
        <f t="shared" si="29"/>
        <v>0</v>
      </c>
      <c r="BL192" s="203" t="s">
        <v>126</v>
      </c>
      <c r="BM192" s="298" t="s">
        <v>355</v>
      </c>
    </row>
    <row r="193" spans="2:65" s="213" customFormat="1" ht="24.2" customHeight="1" x14ac:dyDescent="0.2">
      <c r="B193" s="212"/>
      <c r="C193" s="287" t="s">
        <v>356</v>
      </c>
      <c r="D193" s="287" t="s">
        <v>122</v>
      </c>
      <c r="E193" s="288" t="s">
        <v>357</v>
      </c>
      <c r="F193" s="289" t="s">
        <v>358</v>
      </c>
      <c r="G193" s="290" t="s">
        <v>243</v>
      </c>
      <c r="H193" s="291">
        <v>3796.22</v>
      </c>
      <c r="I193" s="194">
        <v>0</v>
      </c>
      <c r="J193" s="292">
        <f t="shared" si="20"/>
        <v>0</v>
      </c>
      <c r="K193" s="293"/>
      <c r="L193" s="212"/>
      <c r="M193" s="294" t="s">
        <v>1</v>
      </c>
      <c r="N193" s="295" t="s">
        <v>33</v>
      </c>
      <c r="O193" s="296">
        <v>0</v>
      </c>
      <c r="P193" s="296">
        <f t="shared" si="21"/>
        <v>0</v>
      </c>
      <c r="Q193" s="296">
        <v>0</v>
      </c>
      <c r="R193" s="296">
        <f t="shared" si="22"/>
        <v>0</v>
      </c>
      <c r="S193" s="296">
        <v>0</v>
      </c>
      <c r="T193" s="297">
        <f t="shared" si="23"/>
        <v>0</v>
      </c>
      <c r="AR193" s="298" t="s">
        <v>126</v>
      </c>
      <c r="AT193" s="298" t="s">
        <v>122</v>
      </c>
      <c r="AU193" s="298" t="s">
        <v>77</v>
      </c>
      <c r="AY193" s="203" t="s">
        <v>119</v>
      </c>
      <c r="BE193" s="299">
        <f t="shared" si="24"/>
        <v>0</v>
      </c>
      <c r="BF193" s="299">
        <f t="shared" si="25"/>
        <v>0</v>
      </c>
      <c r="BG193" s="299">
        <f t="shared" si="26"/>
        <v>0</v>
      </c>
      <c r="BH193" s="299">
        <f t="shared" si="27"/>
        <v>0</v>
      </c>
      <c r="BI193" s="299">
        <f t="shared" si="28"/>
        <v>0</v>
      </c>
      <c r="BJ193" s="203" t="s">
        <v>75</v>
      </c>
      <c r="BK193" s="299">
        <f t="shared" si="29"/>
        <v>0</v>
      </c>
      <c r="BL193" s="203" t="s">
        <v>126</v>
      </c>
      <c r="BM193" s="298" t="s">
        <v>359</v>
      </c>
    </row>
    <row r="194" spans="2:65" s="213" customFormat="1" ht="24.2" customHeight="1" x14ac:dyDescent="0.2">
      <c r="B194" s="212"/>
      <c r="C194" s="287" t="s">
        <v>360</v>
      </c>
      <c r="D194" s="287" t="s">
        <v>122</v>
      </c>
      <c r="E194" s="288" t="s">
        <v>361</v>
      </c>
      <c r="F194" s="289" t="s">
        <v>362</v>
      </c>
      <c r="G194" s="290" t="s">
        <v>243</v>
      </c>
      <c r="H194" s="291">
        <v>3796.22</v>
      </c>
      <c r="I194" s="194">
        <v>0</v>
      </c>
      <c r="J194" s="292">
        <f t="shared" si="20"/>
        <v>0</v>
      </c>
      <c r="K194" s="293"/>
      <c r="L194" s="212"/>
      <c r="M194" s="294" t="s">
        <v>1</v>
      </c>
      <c r="N194" s="295" t="s">
        <v>33</v>
      </c>
      <c r="O194" s="296">
        <v>0</v>
      </c>
      <c r="P194" s="296">
        <f t="shared" si="21"/>
        <v>0</v>
      </c>
      <c r="Q194" s="296">
        <v>0</v>
      </c>
      <c r="R194" s="296">
        <f t="shared" si="22"/>
        <v>0</v>
      </c>
      <c r="S194" s="296">
        <v>0</v>
      </c>
      <c r="T194" s="297">
        <f t="shared" si="23"/>
        <v>0</v>
      </c>
      <c r="AR194" s="298" t="s">
        <v>126</v>
      </c>
      <c r="AT194" s="298" t="s">
        <v>122</v>
      </c>
      <c r="AU194" s="298" t="s">
        <v>77</v>
      </c>
      <c r="AY194" s="203" t="s">
        <v>119</v>
      </c>
      <c r="BE194" s="299">
        <f t="shared" si="24"/>
        <v>0</v>
      </c>
      <c r="BF194" s="299">
        <f t="shared" si="25"/>
        <v>0</v>
      </c>
      <c r="BG194" s="299">
        <f t="shared" si="26"/>
        <v>0</v>
      </c>
      <c r="BH194" s="299">
        <f t="shared" si="27"/>
        <v>0</v>
      </c>
      <c r="BI194" s="299">
        <f t="shared" si="28"/>
        <v>0</v>
      </c>
      <c r="BJ194" s="203" t="s">
        <v>75</v>
      </c>
      <c r="BK194" s="299">
        <f t="shared" si="29"/>
        <v>0</v>
      </c>
      <c r="BL194" s="203" t="s">
        <v>126</v>
      </c>
      <c r="BM194" s="298" t="s">
        <v>363</v>
      </c>
    </row>
    <row r="195" spans="2:65" s="276" customFormat="1" ht="22.9" customHeight="1" x14ac:dyDescent="0.2">
      <c r="B195" s="275"/>
      <c r="D195" s="277" t="s">
        <v>67</v>
      </c>
      <c r="E195" s="285" t="s">
        <v>364</v>
      </c>
      <c r="F195" s="285" t="s">
        <v>365</v>
      </c>
      <c r="I195" s="195"/>
      <c r="J195" s="286">
        <f>BK195</f>
        <v>0</v>
      </c>
      <c r="L195" s="275"/>
      <c r="M195" s="280"/>
      <c r="P195" s="281">
        <f>SUM(P196:P204)</f>
        <v>12.568000000000001</v>
      </c>
      <c r="R195" s="281">
        <f>SUM(R196:R204)</f>
        <v>5.0819999999999997E-2</v>
      </c>
      <c r="T195" s="282">
        <f>SUM(T196:T204)</f>
        <v>0</v>
      </c>
      <c r="AR195" s="277" t="s">
        <v>77</v>
      </c>
      <c r="AT195" s="283" t="s">
        <v>67</v>
      </c>
      <c r="AU195" s="283" t="s">
        <v>75</v>
      </c>
      <c r="AY195" s="277" t="s">
        <v>119</v>
      </c>
      <c r="BK195" s="284">
        <f>SUM(BK196:BK204)</f>
        <v>0</v>
      </c>
    </row>
    <row r="196" spans="2:65" s="213" customFormat="1" ht="24.2" customHeight="1" x14ac:dyDescent="0.2">
      <c r="B196" s="212"/>
      <c r="C196" s="287" t="s">
        <v>366</v>
      </c>
      <c r="D196" s="287" t="s">
        <v>122</v>
      </c>
      <c r="E196" s="288" t="s">
        <v>367</v>
      </c>
      <c r="F196" s="289" t="s">
        <v>368</v>
      </c>
      <c r="G196" s="290" t="s">
        <v>125</v>
      </c>
      <c r="H196" s="291">
        <v>12</v>
      </c>
      <c r="I196" s="194">
        <v>0</v>
      </c>
      <c r="J196" s="292">
        <f t="shared" ref="J196:J204" si="30">ROUND(I196*H196,2)</f>
        <v>0</v>
      </c>
      <c r="K196" s="293"/>
      <c r="L196" s="212"/>
      <c r="M196" s="294" t="s">
        <v>1</v>
      </c>
      <c r="N196" s="295" t="s">
        <v>33</v>
      </c>
      <c r="O196" s="296">
        <v>0.77400000000000002</v>
      </c>
      <c r="P196" s="296">
        <f t="shared" ref="P196:P204" si="31">O196*H196</f>
        <v>9.2880000000000003</v>
      </c>
      <c r="Q196" s="296">
        <v>3.8300000000000001E-3</v>
      </c>
      <c r="R196" s="296">
        <f t="shared" ref="R196:R204" si="32">Q196*H196</f>
        <v>4.5960000000000001E-2</v>
      </c>
      <c r="S196" s="296">
        <v>0</v>
      </c>
      <c r="T196" s="297">
        <f t="shared" ref="T196:T204" si="33">S196*H196</f>
        <v>0</v>
      </c>
      <c r="AR196" s="298" t="s">
        <v>126</v>
      </c>
      <c r="AT196" s="298" t="s">
        <v>122</v>
      </c>
      <c r="AU196" s="298" t="s">
        <v>77</v>
      </c>
      <c r="AY196" s="203" t="s">
        <v>119</v>
      </c>
      <c r="BE196" s="299">
        <f t="shared" ref="BE196:BE204" si="34">IF(N196="základní",J196,0)</f>
        <v>0</v>
      </c>
      <c r="BF196" s="299">
        <f t="shared" ref="BF196:BF204" si="35">IF(N196="snížená",J196,0)</f>
        <v>0</v>
      </c>
      <c r="BG196" s="299">
        <f t="shared" ref="BG196:BG204" si="36">IF(N196="zákl. přenesená",J196,0)</f>
        <v>0</v>
      </c>
      <c r="BH196" s="299">
        <f t="shared" ref="BH196:BH204" si="37">IF(N196="sníž. přenesená",J196,0)</f>
        <v>0</v>
      </c>
      <c r="BI196" s="299">
        <f t="shared" ref="BI196:BI204" si="38">IF(N196="nulová",J196,0)</f>
        <v>0</v>
      </c>
      <c r="BJ196" s="203" t="s">
        <v>75</v>
      </c>
      <c r="BK196" s="299">
        <f t="shared" ref="BK196:BK204" si="39">ROUND(I196*H196,2)</f>
        <v>0</v>
      </c>
      <c r="BL196" s="203" t="s">
        <v>126</v>
      </c>
      <c r="BM196" s="298" t="s">
        <v>369</v>
      </c>
    </row>
    <row r="197" spans="2:65" s="213" customFormat="1" ht="16.5" customHeight="1" x14ac:dyDescent="0.2">
      <c r="B197" s="212"/>
      <c r="C197" s="287" t="s">
        <v>370</v>
      </c>
      <c r="D197" s="287" t="s">
        <v>122</v>
      </c>
      <c r="E197" s="288" t="s">
        <v>371</v>
      </c>
      <c r="F197" s="289" t="s">
        <v>372</v>
      </c>
      <c r="G197" s="290" t="s">
        <v>166</v>
      </c>
      <c r="H197" s="291">
        <v>2</v>
      </c>
      <c r="I197" s="194">
        <v>0</v>
      </c>
      <c r="J197" s="292">
        <f t="shared" si="30"/>
        <v>0</v>
      </c>
      <c r="K197" s="293"/>
      <c r="L197" s="212"/>
      <c r="M197" s="294" t="s">
        <v>1</v>
      </c>
      <c r="N197" s="295" t="s">
        <v>33</v>
      </c>
      <c r="O197" s="296">
        <v>0</v>
      </c>
      <c r="P197" s="296">
        <f t="shared" si="31"/>
        <v>0</v>
      </c>
      <c r="Q197" s="296">
        <v>0</v>
      </c>
      <c r="R197" s="296">
        <f t="shared" si="32"/>
        <v>0</v>
      </c>
      <c r="S197" s="296">
        <v>0</v>
      </c>
      <c r="T197" s="297">
        <f t="shared" si="33"/>
        <v>0</v>
      </c>
      <c r="AR197" s="298" t="s">
        <v>126</v>
      </c>
      <c r="AT197" s="298" t="s">
        <v>122</v>
      </c>
      <c r="AU197" s="298" t="s">
        <v>77</v>
      </c>
      <c r="AY197" s="203" t="s">
        <v>119</v>
      </c>
      <c r="BE197" s="299">
        <f t="shared" si="34"/>
        <v>0</v>
      </c>
      <c r="BF197" s="299">
        <f t="shared" si="35"/>
        <v>0</v>
      </c>
      <c r="BG197" s="299">
        <f t="shared" si="36"/>
        <v>0</v>
      </c>
      <c r="BH197" s="299">
        <f t="shared" si="37"/>
        <v>0</v>
      </c>
      <c r="BI197" s="299">
        <f t="shared" si="38"/>
        <v>0</v>
      </c>
      <c r="BJ197" s="203" t="s">
        <v>75</v>
      </c>
      <c r="BK197" s="299">
        <f t="shared" si="39"/>
        <v>0</v>
      </c>
      <c r="BL197" s="203" t="s">
        <v>126</v>
      </c>
      <c r="BM197" s="298" t="s">
        <v>373</v>
      </c>
    </row>
    <row r="198" spans="2:65" s="213" customFormat="1" ht="21.75" customHeight="1" x14ac:dyDescent="0.2">
      <c r="B198" s="212"/>
      <c r="C198" s="287" t="s">
        <v>374</v>
      </c>
      <c r="D198" s="287" t="s">
        <v>122</v>
      </c>
      <c r="E198" s="288" t="s">
        <v>375</v>
      </c>
      <c r="F198" s="289" t="s">
        <v>376</v>
      </c>
      <c r="G198" s="290" t="s">
        <v>125</v>
      </c>
      <c r="H198" s="291">
        <v>12</v>
      </c>
      <c r="I198" s="194">
        <v>0</v>
      </c>
      <c r="J198" s="292">
        <f t="shared" si="30"/>
        <v>0</v>
      </c>
      <c r="K198" s="293"/>
      <c r="L198" s="212"/>
      <c r="M198" s="294" t="s">
        <v>1</v>
      </c>
      <c r="N198" s="295" t="s">
        <v>33</v>
      </c>
      <c r="O198" s="296">
        <v>0</v>
      </c>
      <c r="P198" s="296">
        <f t="shared" si="31"/>
        <v>0</v>
      </c>
      <c r="Q198" s="296">
        <v>0</v>
      </c>
      <c r="R198" s="296">
        <f t="shared" si="32"/>
        <v>0</v>
      </c>
      <c r="S198" s="296">
        <v>0</v>
      </c>
      <c r="T198" s="297">
        <f t="shared" si="33"/>
        <v>0</v>
      </c>
      <c r="AR198" s="298" t="s">
        <v>126</v>
      </c>
      <c r="AT198" s="298" t="s">
        <v>122</v>
      </c>
      <c r="AU198" s="298" t="s">
        <v>77</v>
      </c>
      <c r="AY198" s="203" t="s">
        <v>119</v>
      </c>
      <c r="BE198" s="299">
        <f t="shared" si="34"/>
        <v>0</v>
      </c>
      <c r="BF198" s="299">
        <f t="shared" si="35"/>
        <v>0</v>
      </c>
      <c r="BG198" s="299">
        <f t="shared" si="36"/>
        <v>0</v>
      </c>
      <c r="BH198" s="299">
        <f t="shared" si="37"/>
        <v>0</v>
      </c>
      <c r="BI198" s="299">
        <f t="shared" si="38"/>
        <v>0</v>
      </c>
      <c r="BJ198" s="203" t="s">
        <v>75</v>
      </c>
      <c r="BK198" s="299">
        <f t="shared" si="39"/>
        <v>0</v>
      </c>
      <c r="BL198" s="203" t="s">
        <v>126</v>
      </c>
      <c r="BM198" s="298" t="s">
        <v>377</v>
      </c>
    </row>
    <row r="199" spans="2:65" s="213" customFormat="1" ht="24.2" customHeight="1" x14ac:dyDescent="0.2">
      <c r="B199" s="212"/>
      <c r="C199" s="287" t="s">
        <v>378</v>
      </c>
      <c r="D199" s="287" t="s">
        <v>122</v>
      </c>
      <c r="E199" s="288" t="s">
        <v>379</v>
      </c>
      <c r="F199" s="289" t="s">
        <v>380</v>
      </c>
      <c r="G199" s="290" t="s">
        <v>125</v>
      </c>
      <c r="H199" s="291">
        <v>2</v>
      </c>
      <c r="I199" s="194">
        <v>0</v>
      </c>
      <c r="J199" s="292">
        <f t="shared" si="30"/>
        <v>0</v>
      </c>
      <c r="K199" s="293"/>
      <c r="L199" s="212"/>
      <c r="M199" s="294" t="s">
        <v>1</v>
      </c>
      <c r="N199" s="295" t="s">
        <v>33</v>
      </c>
      <c r="O199" s="296">
        <v>0</v>
      </c>
      <c r="P199" s="296">
        <f t="shared" si="31"/>
        <v>0</v>
      </c>
      <c r="Q199" s="296">
        <v>0</v>
      </c>
      <c r="R199" s="296">
        <f t="shared" si="32"/>
        <v>0</v>
      </c>
      <c r="S199" s="296">
        <v>0</v>
      </c>
      <c r="T199" s="297">
        <f t="shared" si="33"/>
        <v>0</v>
      </c>
      <c r="AR199" s="298" t="s">
        <v>126</v>
      </c>
      <c r="AT199" s="298" t="s">
        <v>122</v>
      </c>
      <c r="AU199" s="298" t="s">
        <v>77</v>
      </c>
      <c r="AY199" s="203" t="s">
        <v>119</v>
      </c>
      <c r="BE199" s="299">
        <f t="shared" si="34"/>
        <v>0</v>
      </c>
      <c r="BF199" s="299">
        <f t="shared" si="35"/>
        <v>0</v>
      </c>
      <c r="BG199" s="299">
        <f t="shared" si="36"/>
        <v>0</v>
      </c>
      <c r="BH199" s="299">
        <f t="shared" si="37"/>
        <v>0</v>
      </c>
      <c r="BI199" s="299">
        <f t="shared" si="38"/>
        <v>0</v>
      </c>
      <c r="BJ199" s="203" t="s">
        <v>75</v>
      </c>
      <c r="BK199" s="299">
        <f t="shared" si="39"/>
        <v>0</v>
      </c>
      <c r="BL199" s="203" t="s">
        <v>126</v>
      </c>
      <c r="BM199" s="298" t="s">
        <v>381</v>
      </c>
    </row>
    <row r="200" spans="2:65" s="213" customFormat="1" ht="21.75" customHeight="1" x14ac:dyDescent="0.2">
      <c r="B200" s="212"/>
      <c r="C200" s="287" t="s">
        <v>382</v>
      </c>
      <c r="D200" s="287" t="s">
        <v>122</v>
      </c>
      <c r="E200" s="288" t="s">
        <v>383</v>
      </c>
      <c r="F200" s="289" t="s">
        <v>384</v>
      </c>
      <c r="G200" s="290" t="s">
        <v>166</v>
      </c>
      <c r="H200" s="291">
        <v>2</v>
      </c>
      <c r="I200" s="194">
        <v>0</v>
      </c>
      <c r="J200" s="292">
        <f t="shared" si="30"/>
        <v>0</v>
      </c>
      <c r="K200" s="293"/>
      <c r="L200" s="212"/>
      <c r="M200" s="294" t="s">
        <v>1</v>
      </c>
      <c r="N200" s="295" t="s">
        <v>33</v>
      </c>
      <c r="O200" s="296">
        <v>1.1020000000000001</v>
      </c>
      <c r="P200" s="296">
        <f t="shared" si="31"/>
        <v>2.2040000000000002</v>
      </c>
      <c r="Q200" s="296">
        <v>1.6299999999999999E-3</v>
      </c>
      <c r="R200" s="296">
        <f t="shared" si="32"/>
        <v>3.2599999999999999E-3</v>
      </c>
      <c r="S200" s="296">
        <v>0</v>
      </c>
      <c r="T200" s="297">
        <f t="shared" si="33"/>
        <v>0</v>
      </c>
      <c r="AR200" s="298" t="s">
        <v>126</v>
      </c>
      <c r="AT200" s="298" t="s">
        <v>122</v>
      </c>
      <c r="AU200" s="298" t="s">
        <v>77</v>
      </c>
      <c r="AY200" s="203" t="s">
        <v>119</v>
      </c>
      <c r="BE200" s="299">
        <f t="shared" si="34"/>
        <v>0</v>
      </c>
      <c r="BF200" s="299">
        <f t="shared" si="35"/>
        <v>0</v>
      </c>
      <c r="BG200" s="299">
        <f t="shared" si="36"/>
        <v>0</v>
      </c>
      <c r="BH200" s="299">
        <f t="shared" si="37"/>
        <v>0</v>
      </c>
      <c r="BI200" s="299">
        <f t="shared" si="38"/>
        <v>0</v>
      </c>
      <c r="BJ200" s="203" t="s">
        <v>75</v>
      </c>
      <c r="BK200" s="299">
        <f t="shared" si="39"/>
        <v>0</v>
      </c>
      <c r="BL200" s="203" t="s">
        <v>126</v>
      </c>
      <c r="BM200" s="298" t="s">
        <v>385</v>
      </c>
    </row>
    <row r="201" spans="2:65" s="213" customFormat="1" ht="21.75" customHeight="1" x14ac:dyDescent="0.2">
      <c r="B201" s="212"/>
      <c r="C201" s="287" t="s">
        <v>386</v>
      </c>
      <c r="D201" s="287" t="s">
        <v>122</v>
      </c>
      <c r="E201" s="288" t="s">
        <v>387</v>
      </c>
      <c r="F201" s="289" t="s">
        <v>388</v>
      </c>
      <c r="G201" s="290" t="s">
        <v>125</v>
      </c>
      <c r="H201" s="291">
        <v>12</v>
      </c>
      <c r="I201" s="194">
        <v>0</v>
      </c>
      <c r="J201" s="292">
        <f t="shared" si="30"/>
        <v>0</v>
      </c>
      <c r="K201" s="293"/>
      <c r="L201" s="212"/>
      <c r="M201" s="294" t="s">
        <v>1</v>
      </c>
      <c r="N201" s="295" t="s">
        <v>33</v>
      </c>
      <c r="O201" s="296">
        <v>2.1000000000000001E-2</v>
      </c>
      <c r="P201" s="296">
        <f t="shared" si="31"/>
        <v>0.252</v>
      </c>
      <c r="Q201" s="296">
        <v>0</v>
      </c>
      <c r="R201" s="296">
        <f t="shared" si="32"/>
        <v>0</v>
      </c>
      <c r="S201" s="296">
        <v>0</v>
      </c>
      <c r="T201" s="297">
        <f t="shared" si="33"/>
        <v>0</v>
      </c>
      <c r="AR201" s="298" t="s">
        <v>126</v>
      </c>
      <c r="AT201" s="298" t="s">
        <v>122</v>
      </c>
      <c r="AU201" s="298" t="s">
        <v>77</v>
      </c>
      <c r="AY201" s="203" t="s">
        <v>119</v>
      </c>
      <c r="BE201" s="299">
        <f t="shared" si="34"/>
        <v>0</v>
      </c>
      <c r="BF201" s="299">
        <f t="shared" si="35"/>
        <v>0</v>
      </c>
      <c r="BG201" s="299">
        <f t="shared" si="36"/>
        <v>0</v>
      </c>
      <c r="BH201" s="299">
        <f t="shared" si="37"/>
        <v>0</v>
      </c>
      <c r="BI201" s="299">
        <f t="shared" si="38"/>
        <v>0</v>
      </c>
      <c r="BJ201" s="203" t="s">
        <v>75</v>
      </c>
      <c r="BK201" s="299">
        <f t="shared" si="39"/>
        <v>0</v>
      </c>
      <c r="BL201" s="203" t="s">
        <v>126</v>
      </c>
      <c r="BM201" s="298" t="s">
        <v>389</v>
      </c>
    </row>
    <row r="202" spans="2:65" s="213" customFormat="1" ht="21.75" customHeight="1" x14ac:dyDescent="0.2">
      <c r="B202" s="212"/>
      <c r="C202" s="287" t="s">
        <v>390</v>
      </c>
      <c r="D202" s="287" t="s">
        <v>122</v>
      </c>
      <c r="E202" s="288" t="s">
        <v>391</v>
      </c>
      <c r="F202" s="289" t="s">
        <v>392</v>
      </c>
      <c r="G202" s="290" t="s">
        <v>166</v>
      </c>
      <c r="H202" s="291">
        <v>2</v>
      </c>
      <c r="I202" s="194">
        <v>0</v>
      </c>
      <c r="J202" s="292">
        <f t="shared" si="30"/>
        <v>0</v>
      </c>
      <c r="K202" s="293"/>
      <c r="L202" s="212"/>
      <c r="M202" s="294" t="s">
        <v>1</v>
      </c>
      <c r="N202" s="295" t="s">
        <v>33</v>
      </c>
      <c r="O202" s="296">
        <v>0.41199999999999998</v>
      </c>
      <c r="P202" s="296">
        <f t="shared" si="31"/>
        <v>0.82399999999999995</v>
      </c>
      <c r="Q202" s="296">
        <v>8.0000000000000004E-4</v>
      </c>
      <c r="R202" s="296">
        <f t="shared" si="32"/>
        <v>1.6000000000000001E-3</v>
      </c>
      <c r="S202" s="296">
        <v>0</v>
      </c>
      <c r="T202" s="297">
        <f t="shared" si="33"/>
        <v>0</v>
      </c>
      <c r="AR202" s="298" t="s">
        <v>126</v>
      </c>
      <c r="AT202" s="298" t="s">
        <v>122</v>
      </c>
      <c r="AU202" s="298" t="s">
        <v>77</v>
      </c>
      <c r="AY202" s="203" t="s">
        <v>119</v>
      </c>
      <c r="BE202" s="299">
        <f t="shared" si="34"/>
        <v>0</v>
      </c>
      <c r="BF202" s="299">
        <f t="shared" si="35"/>
        <v>0</v>
      </c>
      <c r="BG202" s="299">
        <f t="shared" si="36"/>
        <v>0</v>
      </c>
      <c r="BH202" s="299">
        <f t="shared" si="37"/>
        <v>0</v>
      </c>
      <c r="BI202" s="299">
        <f t="shared" si="38"/>
        <v>0</v>
      </c>
      <c r="BJ202" s="203" t="s">
        <v>75</v>
      </c>
      <c r="BK202" s="299">
        <f t="shared" si="39"/>
        <v>0</v>
      </c>
      <c r="BL202" s="203" t="s">
        <v>126</v>
      </c>
      <c r="BM202" s="298" t="s">
        <v>393</v>
      </c>
    </row>
    <row r="203" spans="2:65" s="213" customFormat="1" ht="24.2" customHeight="1" x14ac:dyDescent="0.2">
      <c r="B203" s="212"/>
      <c r="C203" s="287" t="s">
        <v>394</v>
      </c>
      <c r="D203" s="287" t="s">
        <v>122</v>
      </c>
      <c r="E203" s="288" t="s">
        <v>395</v>
      </c>
      <c r="F203" s="289" t="s">
        <v>396</v>
      </c>
      <c r="G203" s="290" t="s">
        <v>243</v>
      </c>
      <c r="H203" s="291">
        <v>208.5</v>
      </c>
      <c r="I203" s="194">
        <v>0</v>
      </c>
      <c r="J203" s="292">
        <f t="shared" si="30"/>
        <v>0</v>
      </c>
      <c r="K203" s="293"/>
      <c r="L203" s="212"/>
      <c r="M203" s="294" t="s">
        <v>1</v>
      </c>
      <c r="N203" s="295" t="s">
        <v>33</v>
      </c>
      <c r="O203" s="296">
        <v>0</v>
      </c>
      <c r="P203" s="296">
        <f t="shared" si="31"/>
        <v>0</v>
      </c>
      <c r="Q203" s="296">
        <v>0</v>
      </c>
      <c r="R203" s="296">
        <f t="shared" si="32"/>
        <v>0</v>
      </c>
      <c r="S203" s="296">
        <v>0</v>
      </c>
      <c r="T203" s="297">
        <f t="shared" si="33"/>
        <v>0</v>
      </c>
      <c r="AR203" s="298" t="s">
        <v>126</v>
      </c>
      <c r="AT203" s="298" t="s">
        <v>122</v>
      </c>
      <c r="AU203" s="298" t="s">
        <v>77</v>
      </c>
      <c r="AY203" s="203" t="s">
        <v>119</v>
      </c>
      <c r="BE203" s="299">
        <f t="shared" si="34"/>
        <v>0</v>
      </c>
      <c r="BF203" s="299">
        <f t="shared" si="35"/>
        <v>0</v>
      </c>
      <c r="BG203" s="299">
        <f t="shared" si="36"/>
        <v>0</v>
      </c>
      <c r="BH203" s="299">
        <f t="shared" si="37"/>
        <v>0</v>
      </c>
      <c r="BI203" s="299">
        <f t="shared" si="38"/>
        <v>0</v>
      </c>
      <c r="BJ203" s="203" t="s">
        <v>75</v>
      </c>
      <c r="BK203" s="299">
        <f t="shared" si="39"/>
        <v>0</v>
      </c>
      <c r="BL203" s="203" t="s">
        <v>126</v>
      </c>
      <c r="BM203" s="298" t="s">
        <v>397</v>
      </c>
    </row>
    <row r="204" spans="2:65" s="213" customFormat="1" ht="24.2" customHeight="1" x14ac:dyDescent="0.2">
      <c r="B204" s="212"/>
      <c r="C204" s="287" t="s">
        <v>398</v>
      </c>
      <c r="D204" s="287" t="s">
        <v>122</v>
      </c>
      <c r="E204" s="288" t="s">
        <v>399</v>
      </c>
      <c r="F204" s="289" t="s">
        <v>400</v>
      </c>
      <c r="G204" s="290" t="s">
        <v>243</v>
      </c>
      <c r="H204" s="291">
        <v>208.5</v>
      </c>
      <c r="I204" s="194">
        <v>0</v>
      </c>
      <c r="J204" s="292">
        <f t="shared" si="30"/>
        <v>0</v>
      </c>
      <c r="K204" s="293"/>
      <c r="L204" s="212"/>
      <c r="M204" s="294" t="s">
        <v>1</v>
      </c>
      <c r="N204" s="295" t="s">
        <v>33</v>
      </c>
      <c r="O204" s="296">
        <v>0</v>
      </c>
      <c r="P204" s="296">
        <f t="shared" si="31"/>
        <v>0</v>
      </c>
      <c r="Q204" s="296">
        <v>0</v>
      </c>
      <c r="R204" s="296">
        <f t="shared" si="32"/>
        <v>0</v>
      </c>
      <c r="S204" s="296">
        <v>0</v>
      </c>
      <c r="T204" s="297">
        <f t="shared" si="33"/>
        <v>0</v>
      </c>
      <c r="AR204" s="298" t="s">
        <v>126</v>
      </c>
      <c r="AT204" s="298" t="s">
        <v>122</v>
      </c>
      <c r="AU204" s="298" t="s">
        <v>77</v>
      </c>
      <c r="AY204" s="203" t="s">
        <v>119</v>
      </c>
      <c r="BE204" s="299">
        <f t="shared" si="34"/>
        <v>0</v>
      </c>
      <c r="BF204" s="299">
        <f t="shared" si="35"/>
        <v>0</v>
      </c>
      <c r="BG204" s="299">
        <f t="shared" si="36"/>
        <v>0</v>
      </c>
      <c r="BH204" s="299">
        <f t="shared" si="37"/>
        <v>0</v>
      </c>
      <c r="BI204" s="299">
        <f t="shared" si="38"/>
        <v>0</v>
      </c>
      <c r="BJ204" s="203" t="s">
        <v>75</v>
      </c>
      <c r="BK204" s="299">
        <f t="shared" si="39"/>
        <v>0</v>
      </c>
      <c r="BL204" s="203" t="s">
        <v>126</v>
      </c>
      <c r="BM204" s="298" t="s">
        <v>401</v>
      </c>
    </row>
    <row r="205" spans="2:65" s="276" customFormat="1" ht="22.9" customHeight="1" x14ac:dyDescent="0.2">
      <c r="B205" s="275"/>
      <c r="D205" s="277" t="s">
        <v>67</v>
      </c>
      <c r="E205" s="285" t="s">
        <v>402</v>
      </c>
      <c r="F205" s="285" t="s">
        <v>403</v>
      </c>
      <c r="I205" s="195"/>
      <c r="J205" s="286">
        <f>BK205</f>
        <v>0</v>
      </c>
      <c r="L205" s="275"/>
      <c r="M205" s="280"/>
      <c r="P205" s="281">
        <f>SUM(P206:P209)</f>
        <v>0</v>
      </c>
      <c r="R205" s="281">
        <f>SUM(R206:R209)</f>
        <v>0</v>
      </c>
      <c r="T205" s="282">
        <f>SUM(T206:T209)</f>
        <v>0</v>
      </c>
      <c r="AR205" s="277" t="s">
        <v>77</v>
      </c>
      <c r="AT205" s="283" t="s">
        <v>67</v>
      </c>
      <c r="AU205" s="283" t="s">
        <v>75</v>
      </c>
      <c r="AY205" s="277" t="s">
        <v>119</v>
      </c>
      <c r="BK205" s="284">
        <f>SUM(BK206:BK209)</f>
        <v>0</v>
      </c>
    </row>
    <row r="206" spans="2:65" s="213" customFormat="1" ht="16.5" customHeight="1" x14ac:dyDescent="0.2">
      <c r="B206" s="212"/>
      <c r="C206" s="287" t="s">
        <v>404</v>
      </c>
      <c r="D206" s="287" t="s">
        <v>122</v>
      </c>
      <c r="E206" s="288" t="s">
        <v>405</v>
      </c>
      <c r="F206" s="289" t="s">
        <v>406</v>
      </c>
      <c r="G206" s="290" t="s">
        <v>166</v>
      </c>
      <c r="H206" s="291">
        <v>2</v>
      </c>
      <c r="I206" s="194">
        <v>0</v>
      </c>
      <c r="J206" s="292">
        <f>ROUND(I206*H206,2)</f>
        <v>0</v>
      </c>
      <c r="K206" s="293"/>
      <c r="L206" s="212"/>
      <c r="M206" s="294" t="s">
        <v>1</v>
      </c>
      <c r="N206" s="295" t="s">
        <v>33</v>
      </c>
      <c r="O206" s="296">
        <v>0</v>
      </c>
      <c r="P206" s="296">
        <f>O206*H206</f>
        <v>0</v>
      </c>
      <c r="Q206" s="296">
        <v>0</v>
      </c>
      <c r="R206" s="296">
        <f>Q206*H206</f>
        <v>0</v>
      </c>
      <c r="S206" s="296">
        <v>0</v>
      </c>
      <c r="T206" s="297">
        <f>S206*H206</f>
        <v>0</v>
      </c>
      <c r="AR206" s="298" t="s">
        <v>126</v>
      </c>
      <c r="AT206" s="298" t="s">
        <v>122</v>
      </c>
      <c r="AU206" s="298" t="s">
        <v>77</v>
      </c>
      <c r="AY206" s="203" t="s">
        <v>119</v>
      </c>
      <c r="BE206" s="299">
        <f>IF(N206="základní",J206,0)</f>
        <v>0</v>
      </c>
      <c r="BF206" s="299">
        <f>IF(N206="snížená",J206,0)</f>
        <v>0</v>
      </c>
      <c r="BG206" s="299">
        <f>IF(N206="zákl. přenesená",J206,0)</f>
        <v>0</v>
      </c>
      <c r="BH206" s="299">
        <f>IF(N206="sníž. přenesená",J206,0)</f>
        <v>0</v>
      </c>
      <c r="BI206" s="299">
        <f>IF(N206="nulová",J206,0)</f>
        <v>0</v>
      </c>
      <c r="BJ206" s="203" t="s">
        <v>75</v>
      </c>
      <c r="BK206" s="299">
        <f>ROUND(I206*H206,2)</f>
        <v>0</v>
      </c>
      <c r="BL206" s="203" t="s">
        <v>126</v>
      </c>
      <c r="BM206" s="298" t="s">
        <v>407</v>
      </c>
    </row>
    <row r="207" spans="2:65" s="213" customFormat="1" ht="24.2" customHeight="1" x14ac:dyDescent="0.2">
      <c r="B207" s="212"/>
      <c r="C207" s="300" t="s">
        <v>408</v>
      </c>
      <c r="D207" s="300" t="s">
        <v>183</v>
      </c>
      <c r="E207" s="301" t="s">
        <v>409</v>
      </c>
      <c r="F207" s="302" t="s">
        <v>554</v>
      </c>
      <c r="G207" s="303" t="s">
        <v>185</v>
      </c>
      <c r="H207" s="304">
        <v>2</v>
      </c>
      <c r="I207" s="196">
        <v>0</v>
      </c>
      <c r="J207" s="305">
        <f>ROUND(I207*H207,2)</f>
        <v>0</v>
      </c>
      <c r="K207" s="306"/>
      <c r="L207" s="307"/>
      <c r="M207" s="308" t="s">
        <v>1</v>
      </c>
      <c r="N207" s="309" t="s">
        <v>33</v>
      </c>
      <c r="O207" s="296">
        <v>0</v>
      </c>
      <c r="P207" s="296">
        <f>O207*H207</f>
        <v>0</v>
      </c>
      <c r="Q207" s="296">
        <v>0</v>
      </c>
      <c r="R207" s="296">
        <f>Q207*H207</f>
        <v>0</v>
      </c>
      <c r="S207" s="296">
        <v>0</v>
      </c>
      <c r="T207" s="297">
        <f>S207*H207</f>
        <v>0</v>
      </c>
      <c r="AR207" s="298" t="s">
        <v>186</v>
      </c>
      <c r="AT207" s="298" t="s">
        <v>183</v>
      </c>
      <c r="AU207" s="298" t="s">
        <v>77</v>
      </c>
      <c r="AY207" s="203" t="s">
        <v>119</v>
      </c>
      <c r="BE207" s="299">
        <f>IF(N207="základní",J207,0)</f>
        <v>0</v>
      </c>
      <c r="BF207" s="299">
        <f>IF(N207="snížená",J207,0)</f>
        <v>0</v>
      </c>
      <c r="BG207" s="299">
        <f>IF(N207="zákl. přenesená",J207,0)</f>
        <v>0</v>
      </c>
      <c r="BH207" s="299">
        <f>IF(N207="sníž. přenesená",J207,0)</f>
        <v>0</v>
      </c>
      <c r="BI207" s="299">
        <f>IF(N207="nulová",J207,0)</f>
        <v>0</v>
      </c>
      <c r="BJ207" s="203" t="s">
        <v>75</v>
      </c>
      <c r="BK207" s="299">
        <f>ROUND(I207*H207,2)</f>
        <v>0</v>
      </c>
      <c r="BL207" s="203" t="s">
        <v>126</v>
      </c>
      <c r="BM207" s="298" t="s">
        <v>410</v>
      </c>
    </row>
    <row r="208" spans="2:65" s="213" customFormat="1" ht="24.2" customHeight="1" x14ac:dyDescent="0.2">
      <c r="B208" s="212"/>
      <c r="C208" s="287" t="s">
        <v>411</v>
      </c>
      <c r="D208" s="287" t="s">
        <v>122</v>
      </c>
      <c r="E208" s="288" t="s">
        <v>412</v>
      </c>
      <c r="F208" s="289" t="s">
        <v>413</v>
      </c>
      <c r="G208" s="290" t="s">
        <v>243</v>
      </c>
      <c r="H208" s="291">
        <v>40.698</v>
      </c>
      <c r="I208" s="194">
        <v>0</v>
      </c>
      <c r="J208" s="292">
        <f>ROUND(I208*H208,2)</f>
        <v>0</v>
      </c>
      <c r="K208" s="293"/>
      <c r="L208" s="212"/>
      <c r="M208" s="294" t="s">
        <v>1</v>
      </c>
      <c r="N208" s="295" t="s">
        <v>33</v>
      </c>
      <c r="O208" s="296">
        <v>0</v>
      </c>
      <c r="P208" s="296">
        <f>O208*H208</f>
        <v>0</v>
      </c>
      <c r="Q208" s="296">
        <v>0</v>
      </c>
      <c r="R208" s="296">
        <f>Q208*H208</f>
        <v>0</v>
      </c>
      <c r="S208" s="296">
        <v>0</v>
      </c>
      <c r="T208" s="297">
        <f>S208*H208</f>
        <v>0</v>
      </c>
      <c r="AR208" s="298" t="s">
        <v>126</v>
      </c>
      <c r="AT208" s="298" t="s">
        <v>122</v>
      </c>
      <c r="AU208" s="298" t="s">
        <v>77</v>
      </c>
      <c r="AY208" s="203" t="s">
        <v>119</v>
      </c>
      <c r="BE208" s="299">
        <f>IF(N208="základní",J208,0)</f>
        <v>0</v>
      </c>
      <c r="BF208" s="299">
        <f>IF(N208="snížená",J208,0)</f>
        <v>0</v>
      </c>
      <c r="BG208" s="299">
        <f>IF(N208="zákl. přenesená",J208,0)</f>
        <v>0</v>
      </c>
      <c r="BH208" s="299">
        <f>IF(N208="sníž. přenesená",J208,0)</f>
        <v>0</v>
      </c>
      <c r="BI208" s="299">
        <f>IF(N208="nulová",J208,0)</f>
        <v>0</v>
      </c>
      <c r="BJ208" s="203" t="s">
        <v>75</v>
      </c>
      <c r="BK208" s="299">
        <f>ROUND(I208*H208,2)</f>
        <v>0</v>
      </c>
      <c r="BL208" s="203" t="s">
        <v>126</v>
      </c>
      <c r="BM208" s="298" t="s">
        <v>414</v>
      </c>
    </row>
    <row r="209" spans="2:65" s="213" customFormat="1" ht="24.2" customHeight="1" x14ac:dyDescent="0.2">
      <c r="B209" s="212"/>
      <c r="C209" s="287" t="s">
        <v>415</v>
      </c>
      <c r="D209" s="287" t="s">
        <v>122</v>
      </c>
      <c r="E209" s="288" t="s">
        <v>416</v>
      </c>
      <c r="F209" s="289" t="s">
        <v>417</v>
      </c>
      <c r="G209" s="290" t="s">
        <v>243</v>
      </c>
      <c r="H209" s="291">
        <v>40.698</v>
      </c>
      <c r="I209" s="194">
        <v>0</v>
      </c>
      <c r="J209" s="292">
        <f>ROUND(I209*H209,2)</f>
        <v>0</v>
      </c>
      <c r="K209" s="293"/>
      <c r="L209" s="212"/>
      <c r="M209" s="294" t="s">
        <v>1</v>
      </c>
      <c r="N209" s="295" t="s">
        <v>33</v>
      </c>
      <c r="O209" s="296">
        <v>0</v>
      </c>
      <c r="P209" s="296">
        <f>O209*H209</f>
        <v>0</v>
      </c>
      <c r="Q209" s="296">
        <v>0</v>
      </c>
      <c r="R209" s="296">
        <f>Q209*H209</f>
        <v>0</v>
      </c>
      <c r="S209" s="296">
        <v>0</v>
      </c>
      <c r="T209" s="297">
        <f>S209*H209</f>
        <v>0</v>
      </c>
      <c r="AR209" s="298" t="s">
        <v>126</v>
      </c>
      <c r="AT209" s="298" t="s">
        <v>122</v>
      </c>
      <c r="AU209" s="298" t="s">
        <v>77</v>
      </c>
      <c r="AY209" s="203" t="s">
        <v>119</v>
      </c>
      <c r="BE209" s="299">
        <f>IF(N209="základní",J209,0)</f>
        <v>0</v>
      </c>
      <c r="BF209" s="299">
        <f>IF(N209="snížená",J209,0)</f>
        <v>0</v>
      </c>
      <c r="BG209" s="299">
        <f>IF(N209="zákl. přenesená",J209,0)</f>
        <v>0</v>
      </c>
      <c r="BH209" s="299">
        <f>IF(N209="sníž. přenesená",J209,0)</f>
        <v>0</v>
      </c>
      <c r="BI209" s="299">
        <f>IF(N209="nulová",J209,0)</f>
        <v>0</v>
      </c>
      <c r="BJ209" s="203" t="s">
        <v>75</v>
      </c>
      <c r="BK209" s="299">
        <f>ROUND(I209*H209,2)</f>
        <v>0</v>
      </c>
      <c r="BL209" s="203" t="s">
        <v>126</v>
      </c>
      <c r="BM209" s="298" t="s">
        <v>418</v>
      </c>
    </row>
    <row r="210" spans="2:65" s="276" customFormat="1" ht="22.9" customHeight="1" x14ac:dyDescent="0.2">
      <c r="B210" s="275"/>
      <c r="D210" s="277" t="s">
        <v>67</v>
      </c>
      <c r="E210" s="285" t="s">
        <v>419</v>
      </c>
      <c r="F210" s="285" t="s">
        <v>420</v>
      </c>
      <c r="I210" s="195"/>
      <c r="J210" s="286">
        <f>BK210</f>
        <v>0</v>
      </c>
      <c r="L210" s="275"/>
      <c r="M210" s="280"/>
      <c r="P210" s="281">
        <f>SUM(P211:P214)</f>
        <v>7.98</v>
      </c>
      <c r="R210" s="281">
        <f>SUM(R211:R214)</f>
        <v>2.0999999999999999E-3</v>
      </c>
      <c r="T210" s="282">
        <f>SUM(T211:T214)</f>
        <v>0</v>
      </c>
      <c r="AR210" s="277" t="s">
        <v>77</v>
      </c>
      <c r="AT210" s="283" t="s">
        <v>67</v>
      </c>
      <c r="AU210" s="283" t="s">
        <v>75</v>
      </c>
      <c r="AY210" s="277" t="s">
        <v>119</v>
      </c>
      <c r="BK210" s="284">
        <f>SUM(BK211:BK214)</f>
        <v>0</v>
      </c>
    </row>
    <row r="211" spans="2:65" s="213" customFormat="1" ht="21.75" customHeight="1" x14ac:dyDescent="0.2">
      <c r="B211" s="212"/>
      <c r="C211" s="287" t="s">
        <v>421</v>
      </c>
      <c r="D211" s="287" t="s">
        <v>122</v>
      </c>
      <c r="E211" s="288" t="s">
        <v>422</v>
      </c>
      <c r="F211" s="289" t="s">
        <v>423</v>
      </c>
      <c r="G211" s="290" t="s">
        <v>424</v>
      </c>
      <c r="H211" s="291">
        <v>30</v>
      </c>
      <c r="I211" s="194">
        <v>0</v>
      </c>
      <c r="J211" s="292">
        <f>ROUND(I211*H211,2)</f>
        <v>0</v>
      </c>
      <c r="K211" s="293"/>
      <c r="L211" s="212"/>
      <c r="M211" s="294" t="s">
        <v>1</v>
      </c>
      <c r="N211" s="295" t="s">
        <v>33</v>
      </c>
      <c r="O211" s="296">
        <v>0.26600000000000001</v>
      </c>
      <c r="P211" s="296">
        <f>O211*H211</f>
        <v>7.98</v>
      </c>
      <c r="Q211" s="296">
        <v>6.9999999999999994E-5</v>
      </c>
      <c r="R211" s="296">
        <f>Q211*H211</f>
        <v>2.0999999999999999E-3</v>
      </c>
      <c r="S211" s="296">
        <v>0</v>
      </c>
      <c r="T211" s="297">
        <f>S211*H211</f>
        <v>0</v>
      </c>
      <c r="AR211" s="298" t="s">
        <v>126</v>
      </c>
      <c r="AT211" s="298" t="s">
        <v>122</v>
      </c>
      <c r="AU211" s="298" t="s">
        <v>77</v>
      </c>
      <c r="AY211" s="203" t="s">
        <v>119</v>
      </c>
      <c r="BE211" s="299">
        <f>IF(N211="základní",J211,0)</f>
        <v>0</v>
      </c>
      <c r="BF211" s="299">
        <f>IF(N211="snížená",J211,0)</f>
        <v>0</v>
      </c>
      <c r="BG211" s="299">
        <f>IF(N211="zákl. přenesená",J211,0)</f>
        <v>0</v>
      </c>
      <c r="BH211" s="299">
        <f>IF(N211="sníž. přenesená",J211,0)</f>
        <v>0</v>
      </c>
      <c r="BI211" s="299">
        <f>IF(N211="nulová",J211,0)</f>
        <v>0</v>
      </c>
      <c r="BJ211" s="203" t="s">
        <v>75</v>
      </c>
      <c r="BK211" s="299">
        <f>ROUND(I211*H211,2)</f>
        <v>0</v>
      </c>
      <c r="BL211" s="203" t="s">
        <v>126</v>
      </c>
      <c r="BM211" s="298" t="s">
        <v>425</v>
      </c>
    </row>
    <row r="212" spans="2:65" s="213" customFormat="1" ht="16.5" customHeight="1" x14ac:dyDescent="0.2">
      <c r="B212" s="212"/>
      <c r="C212" s="300" t="s">
        <v>426</v>
      </c>
      <c r="D212" s="300" t="s">
        <v>183</v>
      </c>
      <c r="E212" s="301" t="s">
        <v>427</v>
      </c>
      <c r="F212" s="302" t="s">
        <v>428</v>
      </c>
      <c r="G212" s="303" t="s">
        <v>424</v>
      </c>
      <c r="H212" s="304">
        <v>30</v>
      </c>
      <c r="I212" s="196">
        <v>0</v>
      </c>
      <c r="J212" s="305">
        <f>ROUND(I212*H212,2)</f>
        <v>0</v>
      </c>
      <c r="K212" s="306"/>
      <c r="L212" s="307"/>
      <c r="M212" s="308" t="s">
        <v>1</v>
      </c>
      <c r="N212" s="309" t="s">
        <v>33</v>
      </c>
      <c r="O212" s="296">
        <v>0</v>
      </c>
      <c r="P212" s="296">
        <f>O212*H212</f>
        <v>0</v>
      </c>
      <c r="Q212" s="296">
        <v>0</v>
      </c>
      <c r="R212" s="296">
        <f>Q212*H212</f>
        <v>0</v>
      </c>
      <c r="S212" s="296">
        <v>0</v>
      </c>
      <c r="T212" s="297">
        <f>S212*H212</f>
        <v>0</v>
      </c>
      <c r="AR212" s="298" t="s">
        <v>186</v>
      </c>
      <c r="AT212" s="298" t="s">
        <v>183</v>
      </c>
      <c r="AU212" s="298" t="s">
        <v>77</v>
      </c>
      <c r="AY212" s="203" t="s">
        <v>119</v>
      </c>
      <c r="BE212" s="299">
        <f>IF(N212="základní",J212,0)</f>
        <v>0</v>
      </c>
      <c r="BF212" s="299">
        <f>IF(N212="snížená",J212,0)</f>
        <v>0</v>
      </c>
      <c r="BG212" s="299">
        <f>IF(N212="zákl. přenesená",J212,0)</f>
        <v>0</v>
      </c>
      <c r="BH212" s="299">
        <f>IF(N212="sníž. přenesená",J212,0)</f>
        <v>0</v>
      </c>
      <c r="BI212" s="299">
        <f>IF(N212="nulová",J212,0)</f>
        <v>0</v>
      </c>
      <c r="BJ212" s="203" t="s">
        <v>75</v>
      </c>
      <c r="BK212" s="299">
        <f>ROUND(I212*H212,2)</f>
        <v>0</v>
      </c>
      <c r="BL212" s="203" t="s">
        <v>126</v>
      </c>
      <c r="BM212" s="298" t="s">
        <v>429</v>
      </c>
    </row>
    <row r="213" spans="2:65" s="213" customFormat="1" ht="24.2" customHeight="1" x14ac:dyDescent="0.2">
      <c r="B213" s="212"/>
      <c r="C213" s="287" t="s">
        <v>430</v>
      </c>
      <c r="D213" s="287" t="s">
        <v>122</v>
      </c>
      <c r="E213" s="288" t="s">
        <v>431</v>
      </c>
      <c r="F213" s="289" t="s">
        <v>432</v>
      </c>
      <c r="G213" s="290" t="s">
        <v>243</v>
      </c>
      <c r="H213" s="291">
        <v>80.7</v>
      </c>
      <c r="I213" s="194">
        <v>0</v>
      </c>
      <c r="J213" s="292">
        <f>ROUND(I213*H213,2)</f>
        <v>0</v>
      </c>
      <c r="K213" s="293"/>
      <c r="L213" s="212"/>
      <c r="M213" s="294" t="s">
        <v>1</v>
      </c>
      <c r="N213" s="295" t="s">
        <v>33</v>
      </c>
      <c r="O213" s="296">
        <v>0</v>
      </c>
      <c r="P213" s="296">
        <f>O213*H213</f>
        <v>0</v>
      </c>
      <c r="Q213" s="296">
        <v>0</v>
      </c>
      <c r="R213" s="296">
        <f>Q213*H213</f>
        <v>0</v>
      </c>
      <c r="S213" s="296">
        <v>0</v>
      </c>
      <c r="T213" s="297">
        <f>S213*H213</f>
        <v>0</v>
      </c>
      <c r="AR213" s="298" t="s">
        <v>126</v>
      </c>
      <c r="AT213" s="298" t="s">
        <v>122</v>
      </c>
      <c r="AU213" s="298" t="s">
        <v>77</v>
      </c>
      <c r="AY213" s="203" t="s">
        <v>119</v>
      </c>
      <c r="BE213" s="299">
        <f>IF(N213="základní",J213,0)</f>
        <v>0</v>
      </c>
      <c r="BF213" s="299">
        <f>IF(N213="snížená",J213,0)</f>
        <v>0</v>
      </c>
      <c r="BG213" s="299">
        <f>IF(N213="zákl. přenesená",J213,0)</f>
        <v>0</v>
      </c>
      <c r="BH213" s="299">
        <f>IF(N213="sníž. přenesená",J213,0)</f>
        <v>0</v>
      </c>
      <c r="BI213" s="299">
        <f>IF(N213="nulová",J213,0)</f>
        <v>0</v>
      </c>
      <c r="BJ213" s="203" t="s">
        <v>75</v>
      </c>
      <c r="BK213" s="299">
        <f>ROUND(I213*H213,2)</f>
        <v>0</v>
      </c>
      <c r="BL213" s="203" t="s">
        <v>126</v>
      </c>
      <c r="BM213" s="298" t="s">
        <v>433</v>
      </c>
    </row>
    <row r="214" spans="2:65" s="213" customFormat="1" ht="24.2" customHeight="1" x14ac:dyDescent="0.2">
      <c r="B214" s="212"/>
      <c r="C214" s="287" t="s">
        <v>434</v>
      </c>
      <c r="D214" s="287" t="s">
        <v>122</v>
      </c>
      <c r="E214" s="288" t="s">
        <v>435</v>
      </c>
      <c r="F214" s="289" t="s">
        <v>436</v>
      </c>
      <c r="G214" s="290" t="s">
        <v>243</v>
      </c>
      <c r="H214" s="291">
        <v>80.7</v>
      </c>
      <c r="I214" s="194">
        <v>0</v>
      </c>
      <c r="J214" s="292">
        <f>ROUND(I214*H214,2)</f>
        <v>0</v>
      </c>
      <c r="K214" s="293"/>
      <c r="L214" s="212"/>
      <c r="M214" s="294" t="s">
        <v>1</v>
      </c>
      <c r="N214" s="295" t="s">
        <v>33</v>
      </c>
      <c r="O214" s="296">
        <v>0</v>
      </c>
      <c r="P214" s="296">
        <f>O214*H214</f>
        <v>0</v>
      </c>
      <c r="Q214" s="296">
        <v>0</v>
      </c>
      <c r="R214" s="296">
        <f>Q214*H214</f>
        <v>0</v>
      </c>
      <c r="S214" s="296">
        <v>0</v>
      </c>
      <c r="T214" s="297">
        <f>S214*H214</f>
        <v>0</v>
      </c>
      <c r="AR214" s="298" t="s">
        <v>126</v>
      </c>
      <c r="AT214" s="298" t="s">
        <v>122</v>
      </c>
      <c r="AU214" s="298" t="s">
        <v>77</v>
      </c>
      <c r="AY214" s="203" t="s">
        <v>119</v>
      </c>
      <c r="BE214" s="299">
        <f>IF(N214="základní",J214,0)</f>
        <v>0</v>
      </c>
      <c r="BF214" s="299">
        <f>IF(N214="snížená",J214,0)</f>
        <v>0</v>
      </c>
      <c r="BG214" s="299">
        <f>IF(N214="zákl. přenesená",J214,0)</f>
        <v>0</v>
      </c>
      <c r="BH214" s="299">
        <f>IF(N214="sníž. přenesená",J214,0)</f>
        <v>0</v>
      </c>
      <c r="BI214" s="299">
        <f>IF(N214="nulová",J214,0)</f>
        <v>0</v>
      </c>
      <c r="BJ214" s="203" t="s">
        <v>75</v>
      </c>
      <c r="BK214" s="299">
        <f>ROUND(I214*H214,2)</f>
        <v>0</v>
      </c>
      <c r="BL214" s="203" t="s">
        <v>126</v>
      </c>
      <c r="BM214" s="298" t="s">
        <v>437</v>
      </c>
    </row>
    <row r="215" spans="2:65" s="276" customFormat="1" ht="22.9" customHeight="1" x14ac:dyDescent="0.2">
      <c r="B215" s="275"/>
      <c r="D215" s="277" t="s">
        <v>67</v>
      </c>
      <c r="E215" s="285" t="s">
        <v>438</v>
      </c>
      <c r="F215" s="285" t="s">
        <v>439</v>
      </c>
      <c r="I215" s="195"/>
      <c r="J215" s="286">
        <f>BK215</f>
        <v>0</v>
      </c>
      <c r="L215" s="275"/>
      <c r="M215" s="280"/>
      <c r="P215" s="281">
        <f>SUM(P216:P224)</f>
        <v>0</v>
      </c>
      <c r="R215" s="281">
        <f>SUM(R216:R224)</f>
        <v>0</v>
      </c>
      <c r="T215" s="282">
        <f>SUM(T216:T224)</f>
        <v>0</v>
      </c>
      <c r="AR215" s="277" t="s">
        <v>77</v>
      </c>
      <c r="AT215" s="283" t="s">
        <v>67</v>
      </c>
      <c r="AU215" s="283" t="s">
        <v>75</v>
      </c>
      <c r="AY215" s="277" t="s">
        <v>119</v>
      </c>
      <c r="BK215" s="284">
        <f>SUM(BK216:BK224)</f>
        <v>0</v>
      </c>
    </row>
    <row r="216" spans="2:65" s="213" customFormat="1" ht="24.2" customHeight="1" x14ac:dyDescent="0.2">
      <c r="B216" s="212"/>
      <c r="C216" s="287" t="s">
        <v>440</v>
      </c>
      <c r="D216" s="287" t="s">
        <v>122</v>
      </c>
      <c r="E216" s="288" t="s">
        <v>441</v>
      </c>
      <c r="F216" s="289" t="s">
        <v>442</v>
      </c>
      <c r="G216" s="290" t="s">
        <v>443</v>
      </c>
      <c r="H216" s="291">
        <v>10</v>
      </c>
      <c r="I216" s="194">
        <v>0</v>
      </c>
      <c r="J216" s="292">
        <f t="shared" ref="J216:J224" si="40">ROUND(I216*H216,2)</f>
        <v>0</v>
      </c>
      <c r="K216" s="293"/>
      <c r="L216" s="212"/>
      <c r="M216" s="294" t="s">
        <v>1</v>
      </c>
      <c r="N216" s="295" t="s">
        <v>33</v>
      </c>
      <c r="O216" s="296">
        <v>0</v>
      </c>
      <c r="P216" s="296">
        <f t="shared" ref="P216:P224" si="41">O216*H216</f>
        <v>0</v>
      </c>
      <c r="Q216" s="296">
        <v>0</v>
      </c>
      <c r="R216" s="296">
        <f t="shared" ref="R216:R224" si="42">Q216*H216</f>
        <v>0</v>
      </c>
      <c r="S216" s="296">
        <v>0</v>
      </c>
      <c r="T216" s="297">
        <f t="shared" ref="T216:T224" si="43">S216*H216</f>
        <v>0</v>
      </c>
      <c r="AR216" s="298" t="s">
        <v>126</v>
      </c>
      <c r="AT216" s="298" t="s">
        <v>122</v>
      </c>
      <c r="AU216" s="298" t="s">
        <v>77</v>
      </c>
      <c r="AY216" s="203" t="s">
        <v>119</v>
      </c>
      <c r="BE216" s="299">
        <f t="shared" ref="BE216:BE224" si="44">IF(N216="základní",J216,0)</f>
        <v>0</v>
      </c>
      <c r="BF216" s="299">
        <f t="shared" ref="BF216:BF224" si="45">IF(N216="snížená",J216,0)</f>
        <v>0</v>
      </c>
      <c r="BG216" s="299">
        <f t="shared" ref="BG216:BG224" si="46">IF(N216="zákl. přenesená",J216,0)</f>
        <v>0</v>
      </c>
      <c r="BH216" s="299">
        <f t="shared" ref="BH216:BH224" si="47">IF(N216="sníž. přenesená",J216,0)</f>
        <v>0</v>
      </c>
      <c r="BI216" s="299">
        <f t="shared" ref="BI216:BI224" si="48">IF(N216="nulová",J216,0)</f>
        <v>0</v>
      </c>
      <c r="BJ216" s="203" t="s">
        <v>75</v>
      </c>
      <c r="BK216" s="299">
        <f t="shared" ref="BK216:BK224" si="49">ROUND(I216*H216,2)</f>
        <v>0</v>
      </c>
      <c r="BL216" s="203" t="s">
        <v>126</v>
      </c>
      <c r="BM216" s="298" t="s">
        <v>444</v>
      </c>
    </row>
    <row r="217" spans="2:65" s="213" customFormat="1" ht="16.5" customHeight="1" x14ac:dyDescent="0.2">
      <c r="B217" s="212"/>
      <c r="C217" s="287" t="s">
        <v>445</v>
      </c>
      <c r="D217" s="287" t="s">
        <v>122</v>
      </c>
      <c r="E217" s="288" t="s">
        <v>446</v>
      </c>
      <c r="F217" s="289" t="s">
        <v>447</v>
      </c>
      <c r="G217" s="290" t="s">
        <v>443</v>
      </c>
      <c r="H217" s="291">
        <v>16</v>
      </c>
      <c r="I217" s="194">
        <v>0</v>
      </c>
      <c r="J217" s="292">
        <f t="shared" si="40"/>
        <v>0</v>
      </c>
      <c r="K217" s="293"/>
      <c r="L217" s="212"/>
      <c r="M217" s="294" t="s">
        <v>1</v>
      </c>
      <c r="N217" s="295" t="s">
        <v>33</v>
      </c>
      <c r="O217" s="296">
        <v>0</v>
      </c>
      <c r="P217" s="296">
        <f t="shared" si="41"/>
        <v>0</v>
      </c>
      <c r="Q217" s="296">
        <v>0</v>
      </c>
      <c r="R217" s="296">
        <f t="shared" si="42"/>
        <v>0</v>
      </c>
      <c r="S217" s="296">
        <v>0</v>
      </c>
      <c r="T217" s="297">
        <f t="shared" si="43"/>
        <v>0</v>
      </c>
      <c r="AR217" s="298" t="s">
        <v>126</v>
      </c>
      <c r="AT217" s="298" t="s">
        <v>122</v>
      </c>
      <c r="AU217" s="298" t="s">
        <v>77</v>
      </c>
      <c r="AY217" s="203" t="s">
        <v>119</v>
      </c>
      <c r="BE217" s="299">
        <f t="shared" si="44"/>
        <v>0</v>
      </c>
      <c r="BF217" s="299">
        <f t="shared" si="45"/>
        <v>0</v>
      </c>
      <c r="BG217" s="299">
        <f t="shared" si="46"/>
        <v>0</v>
      </c>
      <c r="BH217" s="299">
        <f t="shared" si="47"/>
        <v>0</v>
      </c>
      <c r="BI217" s="299">
        <f t="shared" si="48"/>
        <v>0</v>
      </c>
      <c r="BJ217" s="203" t="s">
        <v>75</v>
      </c>
      <c r="BK217" s="299">
        <f t="shared" si="49"/>
        <v>0</v>
      </c>
      <c r="BL217" s="203" t="s">
        <v>126</v>
      </c>
      <c r="BM217" s="298" t="s">
        <v>448</v>
      </c>
    </row>
    <row r="218" spans="2:65" s="213" customFormat="1" ht="16.5" customHeight="1" x14ac:dyDescent="0.2">
      <c r="B218" s="212"/>
      <c r="C218" s="287" t="s">
        <v>449</v>
      </c>
      <c r="D218" s="287" t="s">
        <v>122</v>
      </c>
      <c r="E218" s="288" t="s">
        <v>450</v>
      </c>
      <c r="F218" s="289" t="s">
        <v>451</v>
      </c>
      <c r="G218" s="290" t="s">
        <v>443</v>
      </c>
      <c r="H218" s="291">
        <v>24</v>
      </c>
      <c r="I218" s="194">
        <v>0</v>
      </c>
      <c r="J218" s="292">
        <f t="shared" si="40"/>
        <v>0</v>
      </c>
      <c r="K218" s="293"/>
      <c r="L218" s="212"/>
      <c r="M218" s="294" t="s">
        <v>1</v>
      </c>
      <c r="N218" s="295" t="s">
        <v>33</v>
      </c>
      <c r="O218" s="296">
        <v>0</v>
      </c>
      <c r="P218" s="296">
        <f t="shared" si="41"/>
        <v>0</v>
      </c>
      <c r="Q218" s="296">
        <v>0</v>
      </c>
      <c r="R218" s="296">
        <f t="shared" si="42"/>
        <v>0</v>
      </c>
      <c r="S218" s="296">
        <v>0</v>
      </c>
      <c r="T218" s="297">
        <f t="shared" si="43"/>
        <v>0</v>
      </c>
      <c r="AR218" s="298" t="s">
        <v>126</v>
      </c>
      <c r="AT218" s="298" t="s">
        <v>122</v>
      </c>
      <c r="AU218" s="298" t="s">
        <v>77</v>
      </c>
      <c r="AY218" s="203" t="s">
        <v>119</v>
      </c>
      <c r="BE218" s="299">
        <f t="shared" si="44"/>
        <v>0</v>
      </c>
      <c r="BF218" s="299">
        <f t="shared" si="45"/>
        <v>0</v>
      </c>
      <c r="BG218" s="299">
        <f t="shared" si="46"/>
        <v>0</v>
      </c>
      <c r="BH218" s="299">
        <f t="shared" si="47"/>
        <v>0</v>
      </c>
      <c r="BI218" s="299">
        <f t="shared" si="48"/>
        <v>0</v>
      </c>
      <c r="BJ218" s="203" t="s">
        <v>75</v>
      </c>
      <c r="BK218" s="299">
        <f t="shared" si="49"/>
        <v>0</v>
      </c>
      <c r="BL218" s="203" t="s">
        <v>126</v>
      </c>
      <c r="BM218" s="298" t="s">
        <v>452</v>
      </c>
    </row>
    <row r="219" spans="2:65" s="213" customFormat="1" ht="16.5" customHeight="1" x14ac:dyDescent="0.2">
      <c r="B219" s="212"/>
      <c r="C219" s="287" t="s">
        <v>453</v>
      </c>
      <c r="D219" s="287" t="s">
        <v>122</v>
      </c>
      <c r="E219" s="288" t="s">
        <v>454</v>
      </c>
      <c r="F219" s="289" t="s">
        <v>455</v>
      </c>
      <c r="G219" s="290" t="s">
        <v>443</v>
      </c>
      <c r="H219" s="291">
        <v>8</v>
      </c>
      <c r="I219" s="194">
        <v>0</v>
      </c>
      <c r="J219" s="292">
        <f t="shared" si="40"/>
        <v>0</v>
      </c>
      <c r="K219" s="293"/>
      <c r="L219" s="212"/>
      <c r="M219" s="294" t="s">
        <v>1</v>
      </c>
      <c r="N219" s="295" t="s">
        <v>33</v>
      </c>
      <c r="O219" s="296">
        <v>0</v>
      </c>
      <c r="P219" s="296">
        <f t="shared" si="41"/>
        <v>0</v>
      </c>
      <c r="Q219" s="296">
        <v>0</v>
      </c>
      <c r="R219" s="296">
        <f t="shared" si="42"/>
        <v>0</v>
      </c>
      <c r="S219" s="296">
        <v>0</v>
      </c>
      <c r="T219" s="297">
        <f t="shared" si="43"/>
        <v>0</v>
      </c>
      <c r="AR219" s="298" t="s">
        <v>126</v>
      </c>
      <c r="AT219" s="298" t="s">
        <v>122</v>
      </c>
      <c r="AU219" s="298" t="s">
        <v>77</v>
      </c>
      <c r="AY219" s="203" t="s">
        <v>119</v>
      </c>
      <c r="BE219" s="299">
        <f t="shared" si="44"/>
        <v>0</v>
      </c>
      <c r="BF219" s="299">
        <f t="shared" si="45"/>
        <v>0</v>
      </c>
      <c r="BG219" s="299">
        <f t="shared" si="46"/>
        <v>0</v>
      </c>
      <c r="BH219" s="299">
        <f t="shared" si="47"/>
        <v>0</v>
      </c>
      <c r="BI219" s="299">
        <f t="shared" si="48"/>
        <v>0</v>
      </c>
      <c r="BJ219" s="203" t="s">
        <v>75</v>
      </c>
      <c r="BK219" s="299">
        <f t="shared" si="49"/>
        <v>0</v>
      </c>
      <c r="BL219" s="203" t="s">
        <v>126</v>
      </c>
      <c r="BM219" s="298" t="s">
        <v>456</v>
      </c>
    </row>
    <row r="220" spans="2:65" s="213" customFormat="1" ht="16.5" customHeight="1" x14ac:dyDescent="0.2">
      <c r="B220" s="212"/>
      <c r="C220" s="287" t="s">
        <v>457</v>
      </c>
      <c r="D220" s="287" t="s">
        <v>122</v>
      </c>
      <c r="E220" s="288" t="s">
        <v>458</v>
      </c>
      <c r="F220" s="289" t="s">
        <v>459</v>
      </c>
      <c r="G220" s="290" t="s">
        <v>443</v>
      </c>
      <c r="H220" s="291">
        <v>12</v>
      </c>
      <c r="I220" s="194">
        <v>0</v>
      </c>
      <c r="J220" s="292">
        <f t="shared" si="40"/>
        <v>0</v>
      </c>
      <c r="K220" s="293"/>
      <c r="L220" s="212"/>
      <c r="M220" s="294" t="s">
        <v>1</v>
      </c>
      <c r="N220" s="295" t="s">
        <v>33</v>
      </c>
      <c r="O220" s="296">
        <v>0</v>
      </c>
      <c r="P220" s="296">
        <f t="shared" si="41"/>
        <v>0</v>
      </c>
      <c r="Q220" s="296">
        <v>0</v>
      </c>
      <c r="R220" s="296">
        <f t="shared" si="42"/>
        <v>0</v>
      </c>
      <c r="S220" s="296">
        <v>0</v>
      </c>
      <c r="T220" s="297">
        <f t="shared" si="43"/>
        <v>0</v>
      </c>
      <c r="AR220" s="298" t="s">
        <v>126</v>
      </c>
      <c r="AT220" s="298" t="s">
        <v>122</v>
      </c>
      <c r="AU220" s="298" t="s">
        <v>77</v>
      </c>
      <c r="AY220" s="203" t="s">
        <v>119</v>
      </c>
      <c r="BE220" s="299">
        <f t="shared" si="44"/>
        <v>0</v>
      </c>
      <c r="BF220" s="299">
        <f t="shared" si="45"/>
        <v>0</v>
      </c>
      <c r="BG220" s="299">
        <f t="shared" si="46"/>
        <v>0</v>
      </c>
      <c r="BH220" s="299">
        <f t="shared" si="47"/>
        <v>0</v>
      </c>
      <c r="BI220" s="299">
        <f t="shared" si="48"/>
        <v>0</v>
      </c>
      <c r="BJ220" s="203" t="s">
        <v>75</v>
      </c>
      <c r="BK220" s="299">
        <f t="shared" si="49"/>
        <v>0</v>
      </c>
      <c r="BL220" s="203" t="s">
        <v>126</v>
      </c>
      <c r="BM220" s="298" t="s">
        <v>460</v>
      </c>
    </row>
    <row r="221" spans="2:65" s="213" customFormat="1" ht="16.5" customHeight="1" x14ac:dyDescent="0.2">
      <c r="B221" s="212"/>
      <c r="C221" s="287" t="s">
        <v>461</v>
      </c>
      <c r="D221" s="287" t="s">
        <v>122</v>
      </c>
      <c r="E221" s="288" t="s">
        <v>462</v>
      </c>
      <c r="F221" s="289" t="s">
        <v>463</v>
      </c>
      <c r="G221" s="290" t="s">
        <v>290</v>
      </c>
      <c r="H221" s="291">
        <v>1</v>
      </c>
      <c r="I221" s="194">
        <v>0</v>
      </c>
      <c r="J221" s="292">
        <f t="shared" si="40"/>
        <v>0</v>
      </c>
      <c r="K221" s="293"/>
      <c r="L221" s="212"/>
      <c r="M221" s="294" t="s">
        <v>1</v>
      </c>
      <c r="N221" s="295" t="s">
        <v>33</v>
      </c>
      <c r="O221" s="296">
        <v>0</v>
      </c>
      <c r="P221" s="296">
        <f t="shared" si="41"/>
        <v>0</v>
      </c>
      <c r="Q221" s="296">
        <v>0</v>
      </c>
      <c r="R221" s="296">
        <f t="shared" si="42"/>
        <v>0</v>
      </c>
      <c r="S221" s="296">
        <v>0</v>
      </c>
      <c r="T221" s="297">
        <f t="shared" si="43"/>
        <v>0</v>
      </c>
      <c r="AR221" s="298" t="s">
        <v>126</v>
      </c>
      <c r="AT221" s="298" t="s">
        <v>122</v>
      </c>
      <c r="AU221" s="298" t="s">
        <v>77</v>
      </c>
      <c r="AY221" s="203" t="s">
        <v>119</v>
      </c>
      <c r="BE221" s="299">
        <f t="shared" si="44"/>
        <v>0</v>
      </c>
      <c r="BF221" s="299">
        <f t="shared" si="45"/>
        <v>0</v>
      </c>
      <c r="BG221" s="299">
        <f t="shared" si="46"/>
        <v>0</v>
      </c>
      <c r="BH221" s="299">
        <f t="shared" si="47"/>
        <v>0</v>
      </c>
      <c r="BI221" s="299">
        <f t="shared" si="48"/>
        <v>0</v>
      </c>
      <c r="BJ221" s="203" t="s">
        <v>75</v>
      </c>
      <c r="BK221" s="299">
        <f t="shared" si="49"/>
        <v>0</v>
      </c>
      <c r="BL221" s="203" t="s">
        <v>126</v>
      </c>
      <c r="BM221" s="298" t="s">
        <v>464</v>
      </c>
    </row>
    <row r="222" spans="2:65" s="213" customFormat="1" ht="16.5" customHeight="1" x14ac:dyDescent="0.2">
      <c r="B222" s="212"/>
      <c r="C222" s="287" t="s">
        <v>465</v>
      </c>
      <c r="D222" s="287" t="s">
        <v>122</v>
      </c>
      <c r="E222" s="288" t="s">
        <v>466</v>
      </c>
      <c r="F222" s="289" t="s">
        <v>467</v>
      </c>
      <c r="G222" s="290" t="s">
        <v>290</v>
      </c>
      <c r="H222" s="291">
        <v>1</v>
      </c>
      <c r="I222" s="194">
        <v>0</v>
      </c>
      <c r="J222" s="292">
        <f t="shared" si="40"/>
        <v>0</v>
      </c>
      <c r="K222" s="293"/>
      <c r="L222" s="212"/>
      <c r="M222" s="294" t="s">
        <v>1</v>
      </c>
      <c r="N222" s="295" t="s">
        <v>33</v>
      </c>
      <c r="O222" s="296">
        <v>0</v>
      </c>
      <c r="P222" s="296">
        <f t="shared" si="41"/>
        <v>0</v>
      </c>
      <c r="Q222" s="296">
        <v>0</v>
      </c>
      <c r="R222" s="296">
        <f t="shared" si="42"/>
        <v>0</v>
      </c>
      <c r="S222" s="296">
        <v>0</v>
      </c>
      <c r="T222" s="297">
        <f t="shared" si="43"/>
        <v>0</v>
      </c>
      <c r="AR222" s="298" t="s">
        <v>126</v>
      </c>
      <c r="AT222" s="298" t="s">
        <v>122</v>
      </c>
      <c r="AU222" s="298" t="s">
        <v>77</v>
      </c>
      <c r="AY222" s="203" t="s">
        <v>119</v>
      </c>
      <c r="BE222" s="299">
        <f t="shared" si="44"/>
        <v>0</v>
      </c>
      <c r="BF222" s="299">
        <f t="shared" si="45"/>
        <v>0</v>
      </c>
      <c r="BG222" s="299">
        <f t="shared" si="46"/>
        <v>0</v>
      </c>
      <c r="BH222" s="299">
        <f t="shared" si="47"/>
        <v>0</v>
      </c>
      <c r="BI222" s="299">
        <f t="shared" si="48"/>
        <v>0</v>
      </c>
      <c r="BJ222" s="203" t="s">
        <v>75</v>
      </c>
      <c r="BK222" s="299">
        <f t="shared" si="49"/>
        <v>0</v>
      </c>
      <c r="BL222" s="203" t="s">
        <v>126</v>
      </c>
      <c r="BM222" s="298" t="s">
        <v>468</v>
      </c>
    </row>
    <row r="223" spans="2:65" s="213" customFormat="1" ht="16.5" customHeight="1" x14ac:dyDescent="0.2">
      <c r="B223" s="212"/>
      <c r="C223" s="287" t="s">
        <v>469</v>
      </c>
      <c r="D223" s="287" t="s">
        <v>122</v>
      </c>
      <c r="E223" s="288" t="s">
        <v>470</v>
      </c>
      <c r="F223" s="289" t="s">
        <v>471</v>
      </c>
      <c r="G223" s="290" t="s">
        <v>290</v>
      </c>
      <c r="H223" s="291">
        <v>1</v>
      </c>
      <c r="I223" s="194">
        <v>0</v>
      </c>
      <c r="J223" s="292">
        <f t="shared" si="40"/>
        <v>0</v>
      </c>
      <c r="K223" s="293"/>
      <c r="L223" s="212"/>
      <c r="M223" s="294" t="s">
        <v>1</v>
      </c>
      <c r="N223" s="295" t="s">
        <v>33</v>
      </c>
      <c r="O223" s="296">
        <v>0</v>
      </c>
      <c r="P223" s="296">
        <f t="shared" si="41"/>
        <v>0</v>
      </c>
      <c r="Q223" s="296">
        <v>0</v>
      </c>
      <c r="R223" s="296">
        <f t="shared" si="42"/>
        <v>0</v>
      </c>
      <c r="S223" s="296">
        <v>0</v>
      </c>
      <c r="T223" s="297">
        <f t="shared" si="43"/>
        <v>0</v>
      </c>
      <c r="AR223" s="298" t="s">
        <v>126</v>
      </c>
      <c r="AT223" s="298" t="s">
        <v>122</v>
      </c>
      <c r="AU223" s="298" t="s">
        <v>77</v>
      </c>
      <c r="AY223" s="203" t="s">
        <v>119</v>
      </c>
      <c r="BE223" s="299">
        <f t="shared" si="44"/>
        <v>0</v>
      </c>
      <c r="BF223" s="299">
        <f t="shared" si="45"/>
        <v>0</v>
      </c>
      <c r="BG223" s="299">
        <f t="shared" si="46"/>
        <v>0</v>
      </c>
      <c r="BH223" s="299">
        <f t="shared" si="47"/>
        <v>0</v>
      </c>
      <c r="BI223" s="299">
        <f t="shared" si="48"/>
        <v>0</v>
      </c>
      <c r="BJ223" s="203" t="s">
        <v>75</v>
      </c>
      <c r="BK223" s="299">
        <f t="shared" si="49"/>
        <v>0</v>
      </c>
      <c r="BL223" s="203" t="s">
        <v>126</v>
      </c>
      <c r="BM223" s="298" t="s">
        <v>472</v>
      </c>
    </row>
    <row r="224" spans="2:65" s="213" customFormat="1" ht="16.5" customHeight="1" x14ac:dyDescent="0.2">
      <c r="B224" s="212"/>
      <c r="C224" s="287" t="s">
        <v>473</v>
      </c>
      <c r="D224" s="287" t="s">
        <v>122</v>
      </c>
      <c r="E224" s="288" t="s">
        <v>474</v>
      </c>
      <c r="F224" s="289" t="s">
        <v>475</v>
      </c>
      <c r="G224" s="290" t="s">
        <v>290</v>
      </c>
      <c r="H224" s="291">
        <v>1</v>
      </c>
      <c r="I224" s="194">
        <v>0</v>
      </c>
      <c r="J224" s="292">
        <f t="shared" si="40"/>
        <v>0</v>
      </c>
      <c r="K224" s="293"/>
      <c r="L224" s="212"/>
      <c r="M224" s="310" t="s">
        <v>1</v>
      </c>
      <c r="N224" s="311" t="s">
        <v>33</v>
      </c>
      <c r="O224" s="312">
        <v>0</v>
      </c>
      <c r="P224" s="312">
        <f t="shared" si="41"/>
        <v>0</v>
      </c>
      <c r="Q224" s="312">
        <v>0</v>
      </c>
      <c r="R224" s="312">
        <f t="shared" si="42"/>
        <v>0</v>
      </c>
      <c r="S224" s="312">
        <v>0</v>
      </c>
      <c r="T224" s="313">
        <f t="shared" si="43"/>
        <v>0</v>
      </c>
      <c r="AR224" s="298" t="s">
        <v>126</v>
      </c>
      <c r="AT224" s="298" t="s">
        <v>122</v>
      </c>
      <c r="AU224" s="298" t="s">
        <v>77</v>
      </c>
      <c r="AY224" s="203" t="s">
        <v>119</v>
      </c>
      <c r="BE224" s="299">
        <f t="shared" si="44"/>
        <v>0</v>
      </c>
      <c r="BF224" s="299">
        <f t="shared" si="45"/>
        <v>0</v>
      </c>
      <c r="BG224" s="299">
        <f t="shared" si="46"/>
        <v>0</v>
      </c>
      <c r="BH224" s="299">
        <f t="shared" si="47"/>
        <v>0</v>
      </c>
      <c r="BI224" s="299">
        <f t="shared" si="48"/>
        <v>0</v>
      </c>
      <c r="BJ224" s="203" t="s">
        <v>75</v>
      </c>
      <c r="BK224" s="299">
        <f t="shared" si="49"/>
        <v>0</v>
      </c>
      <c r="BL224" s="203" t="s">
        <v>126</v>
      </c>
      <c r="BM224" s="298" t="s">
        <v>476</v>
      </c>
    </row>
    <row r="225" spans="2:12" s="213" customFormat="1" ht="6.95" customHeight="1" x14ac:dyDescent="0.2">
      <c r="B225" s="242"/>
      <c r="C225" s="243"/>
      <c r="D225" s="243"/>
      <c r="E225" s="243"/>
      <c r="F225" s="243"/>
      <c r="G225" s="243"/>
      <c r="H225" s="243"/>
      <c r="I225" s="243"/>
      <c r="J225" s="243"/>
      <c r="K225" s="243"/>
      <c r="L225" s="212"/>
    </row>
  </sheetData>
  <sheetProtection algorithmName="SHA-512" hashValue="rM6H1/YFhrmDKEGyvHdRYCWwRarbDRvAFxOefFBhdYj/OvSbx9O8HKdBZdAJs6vO+WJmiy0xoRB+OIA+xF0okw==" saltValue="VdENZr7AOu5iHi4sp3k9Lg==" spinCount="100000" sheet="1" objects="1" scenarios="1"/>
  <autoFilter ref="C127:K224" xr:uid="{00000000-0009-0000-0000-000001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D9F6-8376-4E7C-95F9-BF2C19B113C6}">
  <sheetPr>
    <pageSetUpPr fitToPage="1"/>
  </sheetPr>
  <dimension ref="A2:F51"/>
  <sheetViews>
    <sheetView zoomScale="115" zoomScaleNormal="115" workbookViewId="0">
      <selection activeCell="F22" sqref="F22"/>
    </sheetView>
  </sheetViews>
  <sheetFormatPr defaultColWidth="10.6640625" defaultRowHeight="12.75" x14ac:dyDescent="0.2"/>
  <cols>
    <col min="1" max="1" width="8.6640625" style="77" customWidth="1"/>
    <col min="2" max="2" width="34.33203125" style="77" customWidth="1"/>
    <col min="3" max="3" width="29.1640625" style="77" customWidth="1"/>
    <col min="4" max="4" width="35.33203125" style="77" customWidth="1"/>
    <col min="5" max="5" width="7.5" style="77" customWidth="1"/>
    <col min="6" max="6" width="14.83203125" style="77" customWidth="1"/>
    <col min="7" max="16384" width="10.6640625" style="77"/>
  </cols>
  <sheetData>
    <row r="2" spans="1:6" x14ac:dyDescent="0.2">
      <c r="B2" s="77" t="s">
        <v>556</v>
      </c>
      <c r="C2" s="77" t="s">
        <v>557</v>
      </c>
    </row>
    <row r="3" spans="1:6" ht="13.5" thickBot="1" x14ac:dyDescent="0.25">
      <c r="B3" s="77" t="s">
        <v>558</v>
      </c>
      <c r="C3" s="77" t="s">
        <v>559</v>
      </c>
    </row>
    <row r="4" spans="1:6" x14ac:dyDescent="0.2">
      <c r="A4" s="78"/>
      <c r="B4" s="79" t="s">
        <v>560</v>
      </c>
      <c r="C4" s="79" t="s">
        <v>561</v>
      </c>
      <c r="D4" s="80" t="s">
        <v>562</v>
      </c>
      <c r="E4" s="81"/>
      <c r="F4" s="82" t="s">
        <v>563</v>
      </c>
    </row>
    <row r="5" spans="1:6" x14ac:dyDescent="0.2">
      <c r="A5" s="83"/>
      <c r="B5" s="84" t="s">
        <v>564</v>
      </c>
      <c r="C5" s="84" t="s">
        <v>565</v>
      </c>
      <c r="D5" s="85" t="s">
        <v>566</v>
      </c>
      <c r="E5" s="86" t="s">
        <v>567</v>
      </c>
      <c r="F5" s="87" t="s">
        <v>568</v>
      </c>
    </row>
    <row r="6" spans="1:6" ht="13.5" thickBot="1" x14ac:dyDescent="0.25">
      <c r="A6" s="88" t="s">
        <v>569</v>
      </c>
      <c r="B6" s="89" t="s">
        <v>570</v>
      </c>
      <c r="C6" s="89" t="s">
        <v>571</v>
      </c>
      <c r="D6" s="90" t="s">
        <v>572</v>
      </c>
      <c r="E6" s="91" t="s">
        <v>573</v>
      </c>
      <c r="F6" s="92" t="s">
        <v>574</v>
      </c>
    </row>
    <row r="7" spans="1:6" ht="13.5" thickBot="1" x14ac:dyDescent="0.25">
      <c r="A7" s="93" t="s">
        <v>575</v>
      </c>
      <c r="B7" s="94"/>
      <c r="C7" s="94"/>
      <c r="D7" s="95"/>
      <c r="E7" s="96"/>
      <c r="F7" s="97"/>
    </row>
    <row r="8" spans="1:6" x14ac:dyDescent="0.2">
      <c r="A8" s="98" t="s">
        <v>143</v>
      </c>
      <c r="B8" s="99" t="s">
        <v>576</v>
      </c>
      <c r="C8" s="99"/>
      <c r="D8" s="100" t="s">
        <v>577</v>
      </c>
      <c r="E8" s="101">
        <v>1</v>
      </c>
      <c r="F8" s="102"/>
    </row>
    <row r="9" spans="1:6" x14ac:dyDescent="0.2">
      <c r="A9" s="103" t="s">
        <v>578</v>
      </c>
      <c r="B9" s="104" t="s">
        <v>579</v>
      </c>
      <c r="C9" s="104"/>
      <c r="D9" s="105"/>
      <c r="E9" s="106">
        <v>1</v>
      </c>
      <c r="F9" s="107">
        <v>25</v>
      </c>
    </row>
    <row r="10" spans="1:6" x14ac:dyDescent="0.2">
      <c r="A10" s="108" t="s">
        <v>580</v>
      </c>
      <c r="B10" s="109" t="s">
        <v>581</v>
      </c>
      <c r="C10" s="110"/>
      <c r="D10" s="111"/>
      <c r="E10" s="106">
        <v>1</v>
      </c>
      <c r="F10" s="107">
        <v>25</v>
      </c>
    </row>
    <row r="11" spans="1:6" x14ac:dyDescent="0.2">
      <c r="A11" s="103" t="s">
        <v>582</v>
      </c>
      <c r="B11" s="104" t="s">
        <v>583</v>
      </c>
      <c r="C11" s="104"/>
      <c r="D11" s="112"/>
      <c r="E11" s="113">
        <v>1</v>
      </c>
      <c r="F11" s="114" t="s">
        <v>584</v>
      </c>
    </row>
    <row r="12" spans="1:6" x14ac:dyDescent="0.2">
      <c r="A12" s="108" t="s">
        <v>77</v>
      </c>
      <c r="B12" s="109" t="s">
        <v>585</v>
      </c>
      <c r="C12" s="109"/>
      <c r="D12" s="111"/>
      <c r="E12" s="106">
        <v>1</v>
      </c>
      <c r="F12" s="107" t="s">
        <v>586</v>
      </c>
    </row>
    <row r="13" spans="1:6" x14ac:dyDescent="0.2">
      <c r="A13" s="108"/>
      <c r="B13" s="109" t="s">
        <v>587</v>
      </c>
      <c r="C13" s="109"/>
      <c r="D13" s="152" t="s">
        <v>637</v>
      </c>
      <c r="E13" s="106">
        <v>1</v>
      </c>
      <c r="F13" s="107" t="s">
        <v>588</v>
      </c>
    </row>
    <row r="14" spans="1:6" x14ac:dyDescent="0.2">
      <c r="A14" s="103" t="s">
        <v>589</v>
      </c>
      <c r="B14" s="109" t="s">
        <v>590</v>
      </c>
      <c r="C14" s="109"/>
      <c r="D14" s="111"/>
      <c r="E14" s="106">
        <v>1</v>
      </c>
      <c r="F14" s="107" t="s">
        <v>591</v>
      </c>
    </row>
    <row r="15" spans="1:6" ht="13.5" thickBot="1" x14ac:dyDescent="0.25">
      <c r="A15" s="115" t="s">
        <v>592</v>
      </c>
      <c r="B15" s="116" t="s">
        <v>593</v>
      </c>
      <c r="C15" s="117"/>
      <c r="D15" s="118"/>
      <c r="E15" s="119">
        <v>1</v>
      </c>
      <c r="F15" s="120" t="s">
        <v>584</v>
      </c>
    </row>
    <row r="16" spans="1:6" ht="13.5" thickBot="1" x14ac:dyDescent="0.25">
      <c r="A16" s="121" t="s">
        <v>594</v>
      </c>
      <c r="B16" s="122"/>
      <c r="C16" s="122"/>
      <c r="D16" s="123"/>
      <c r="E16" s="124"/>
      <c r="F16" s="125"/>
    </row>
    <row r="17" spans="1:6" x14ac:dyDescent="0.2">
      <c r="A17" s="126" t="s">
        <v>578</v>
      </c>
      <c r="B17" s="127" t="s">
        <v>579</v>
      </c>
      <c r="C17" s="127"/>
      <c r="D17" s="100"/>
      <c r="E17" s="101">
        <v>1</v>
      </c>
      <c r="F17" s="128">
        <v>25</v>
      </c>
    </row>
    <row r="18" spans="1:6" x14ac:dyDescent="0.2">
      <c r="A18" s="108" t="s">
        <v>595</v>
      </c>
      <c r="B18" s="109" t="s">
        <v>596</v>
      </c>
      <c r="C18" s="110"/>
      <c r="D18" s="111"/>
      <c r="E18" s="106">
        <v>1</v>
      </c>
      <c r="F18" s="107">
        <v>25</v>
      </c>
    </row>
    <row r="19" spans="1:6" x14ac:dyDescent="0.2">
      <c r="A19" s="103" t="s">
        <v>589</v>
      </c>
      <c r="B19" s="109" t="s">
        <v>590</v>
      </c>
      <c r="C19" s="109"/>
      <c r="D19" s="111"/>
      <c r="E19" s="106">
        <v>1</v>
      </c>
      <c r="F19" s="107" t="s">
        <v>591</v>
      </c>
    </row>
    <row r="20" spans="1:6" x14ac:dyDescent="0.2">
      <c r="A20" s="108" t="s">
        <v>135</v>
      </c>
      <c r="B20" s="109" t="s">
        <v>597</v>
      </c>
      <c r="C20" s="109"/>
      <c r="D20" s="111"/>
      <c r="E20" s="106">
        <v>1</v>
      </c>
      <c r="F20" s="107" t="s">
        <v>598</v>
      </c>
    </row>
    <row r="21" spans="1:6" x14ac:dyDescent="0.2">
      <c r="A21" s="108" t="s">
        <v>582</v>
      </c>
      <c r="B21" s="104" t="s">
        <v>583</v>
      </c>
      <c r="C21" s="104"/>
      <c r="D21" s="112"/>
      <c r="E21" s="113">
        <v>1</v>
      </c>
      <c r="F21" s="114" t="s">
        <v>584</v>
      </c>
    </row>
    <row r="22" spans="1:6" x14ac:dyDescent="0.2">
      <c r="A22" s="103" t="s">
        <v>131</v>
      </c>
      <c r="B22" s="109" t="s">
        <v>599</v>
      </c>
      <c r="C22" s="109"/>
      <c r="D22" s="111"/>
      <c r="E22" s="106">
        <v>1</v>
      </c>
      <c r="F22" s="107" t="s">
        <v>600</v>
      </c>
    </row>
    <row r="23" spans="1:6" x14ac:dyDescent="0.2">
      <c r="A23" s="103"/>
      <c r="B23" s="109" t="s">
        <v>601</v>
      </c>
      <c r="C23" s="109"/>
      <c r="D23" s="111"/>
      <c r="E23" s="106">
        <v>2</v>
      </c>
      <c r="F23" s="107"/>
    </row>
    <row r="24" spans="1:6" x14ac:dyDescent="0.2">
      <c r="A24" s="103"/>
      <c r="B24" s="109" t="s">
        <v>602</v>
      </c>
      <c r="C24" s="109"/>
      <c r="D24" s="111"/>
      <c r="E24" s="106">
        <v>1</v>
      </c>
      <c r="F24" s="107"/>
    </row>
    <row r="25" spans="1:6" x14ac:dyDescent="0.2">
      <c r="A25" s="103"/>
      <c r="B25" s="109" t="s">
        <v>603</v>
      </c>
      <c r="C25" s="109"/>
      <c r="D25" s="111"/>
      <c r="E25" s="106">
        <v>1</v>
      </c>
      <c r="F25" s="107" t="s">
        <v>604</v>
      </c>
    </row>
    <row r="26" spans="1:6" x14ac:dyDescent="0.2">
      <c r="A26" s="103"/>
      <c r="B26" s="109" t="s">
        <v>605</v>
      </c>
      <c r="C26" s="109"/>
      <c r="D26" s="111"/>
      <c r="E26" s="106">
        <v>2</v>
      </c>
      <c r="F26" s="107" t="s">
        <v>591</v>
      </c>
    </row>
    <row r="27" spans="1:6" x14ac:dyDescent="0.2">
      <c r="A27" s="103" t="s">
        <v>606</v>
      </c>
      <c r="B27" s="104" t="s">
        <v>607</v>
      </c>
      <c r="C27" s="104"/>
      <c r="D27" s="112"/>
      <c r="E27" s="113">
        <v>1</v>
      </c>
      <c r="F27" s="114" t="s">
        <v>591</v>
      </c>
    </row>
    <row r="28" spans="1:6" x14ac:dyDescent="0.2">
      <c r="A28" s="103"/>
      <c r="B28" s="104" t="s">
        <v>608</v>
      </c>
      <c r="C28" s="104"/>
      <c r="D28" s="112"/>
      <c r="E28" s="113">
        <v>1</v>
      </c>
      <c r="F28" s="114" t="s">
        <v>591</v>
      </c>
    </row>
    <row r="29" spans="1:6" ht="13.5" thickBot="1" x14ac:dyDescent="0.25">
      <c r="A29" s="115" t="s">
        <v>592</v>
      </c>
      <c r="B29" s="116" t="s">
        <v>593</v>
      </c>
      <c r="C29" s="117"/>
      <c r="D29" s="118"/>
      <c r="E29" s="119">
        <v>1</v>
      </c>
      <c r="F29" s="120" t="s">
        <v>584</v>
      </c>
    </row>
    <row r="30" spans="1:6" ht="13.5" thickBot="1" x14ac:dyDescent="0.25">
      <c r="A30" s="129" t="s">
        <v>609</v>
      </c>
      <c r="B30" s="130"/>
      <c r="C30" s="130"/>
      <c r="D30" s="131"/>
      <c r="E30" s="132"/>
      <c r="F30" s="133"/>
    </row>
    <row r="31" spans="1:6" x14ac:dyDescent="0.2">
      <c r="A31" s="98" t="s">
        <v>75</v>
      </c>
      <c r="B31" s="99" t="s">
        <v>610</v>
      </c>
      <c r="C31" s="99"/>
      <c r="D31" s="100" t="s">
        <v>638</v>
      </c>
      <c r="E31" s="101">
        <v>1</v>
      </c>
      <c r="F31" s="128" t="s">
        <v>611</v>
      </c>
    </row>
    <row r="32" spans="1:6" ht="13.5" thickBot="1" x14ac:dyDescent="0.25">
      <c r="A32" s="134"/>
      <c r="B32" s="135" t="s">
        <v>612</v>
      </c>
      <c r="C32" s="135"/>
      <c r="D32" s="136" t="s">
        <v>613</v>
      </c>
      <c r="E32" s="137">
        <v>1</v>
      </c>
      <c r="F32" s="138"/>
    </row>
    <row r="33" spans="1:6" ht="13.5" thickBot="1" x14ac:dyDescent="0.25">
      <c r="A33" s="129" t="s">
        <v>614</v>
      </c>
      <c r="B33" s="130"/>
      <c r="C33" s="130"/>
      <c r="D33" s="131"/>
      <c r="E33" s="132"/>
      <c r="F33" s="133"/>
    </row>
    <row r="34" spans="1:6" x14ac:dyDescent="0.2">
      <c r="A34" s="98" t="s">
        <v>147</v>
      </c>
      <c r="B34" s="99" t="s">
        <v>615</v>
      </c>
      <c r="C34" s="99"/>
      <c r="D34" s="100" t="s">
        <v>616</v>
      </c>
      <c r="E34" s="101">
        <v>1</v>
      </c>
      <c r="F34" s="102"/>
    </row>
    <row r="35" spans="1:6" x14ac:dyDescent="0.2">
      <c r="A35" s="108" t="s">
        <v>617</v>
      </c>
      <c r="B35" s="110" t="s">
        <v>618</v>
      </c>
      <c r="C35" s="110"/>
      <c r="D35" s="105"/>
      <c r="E35" s="106">
        <v>1</v>
      </c>
      <c r="F35" s="107" t="s">
        <v>619</v>
      </c>
    </row>
    <row r="36" spans="1:6" x14ac:dyDescent="0.2">
      <c r="A36" s="108" t="s">
        <v>589</v>
      </c>
      <c r="B36" s="139" t="s">
        <v>590</v>
      </c>
      <c r="C36" s="139"/>
      <c r="D36" s="111"/>
      <c r="E36" s="106">
        <v>1</v>
      </c>
      <c r="F36" s="107" t="s">
        <v>591</v>
      </c>
    </row>
    <row r="37" spans="1:6" x14ac:dyDescent="0.2">
      <c r="A37" s="103" t="s">
        <v>606</v>
      </c>
      <c r="B37" s="104" t="s">
        <v>607</v>
      </c>
      <c r="C37" s="104"/>
      <c r="D37" s="112"/>
      <c r="E37" s="113">
        <v>1</v>
      </c>
      <c r="F37" s="114" t="s">
        <v>591</v>
      </c>
    </row>
    <row r="38" spans="1:6" x14ac:dyDescent="0.2">
      <c r="A38" s="103"/>
      <c r="B38" s="109" t="s">
        <v>620</v>
      </c>
      <c r="C38" s="140"/>
      <c r="D38" s="141"/>
      <c r="E38" s="106">
        <v>1</v>
      </c>
      <c r="F38" s="107" t="s">
        <v>591</v>
      </c>
    </row>
    <row r="39" spans="1:6" ht="13.5" thickBot="1" x14ac:dyDescent="0.25">
      <c r="A39" s="115" t="s">
        <v>621</v>
      </c>
      <c r="B39" s="116" t="s">
        <v>593</v>
      </c>
      <c r="C39" s="117"/>
      <c r="D39" s="118"/>
      <c r="E39" s="119">
        <v>1</v>
      </c>
      <c r="F39" s="120" t="s">
        <v>591</v>
      </c>
    </row>
    <row r="40" spans="1:6" ht="13.5" thickBot="1" x14ac:dyDescent="0.25">
      <c r="A40" s="129" t="s">
        <v>622</v>
      </c>
      <c r="B40" s="130"/>
      <c r="C40" s="130"/>
      <c r="D40" s="131"/>
      <c r="E40" s="132"/>
      <c r="F40" s="133"/>
    </row>
    <row r="41" spans="1:6" x14ac:dyDescent="0.2">
      <c r="A41" s="98" t="s">
        <v>623</v>
      </c>
      <c r="B41" s="142" t="s">
        <v>579</v>
      </c>
      <c r="C41" s="142"/>
      <c r="D41" s="100"/>
      <c r="E41" s="101">
        <v>1</v>
      </c>
      <c r="F41" s="128" t="s">
        <v>619</v>
      </c>
    </row>
    <row r="42" spans="1:6" x14ac:dyDescent="0.2">
      <c r="A42" s="108" t="s">
        <v>624</v>
      </c>
      <c r="B42" s="109" t="s">
        <v>596</v>
      </c>
      <c r="C42" s="110"/>
      <c r="D42" s="111"/>
      <c r="E42" s="106">
        <v>1</v>
      </c>
      <c r="F42" s="107" t="s">
        <v>619</v>
      </c>
    </row>
    <row r="43" spans="1:6" x14ac:dyDescent="0.2">
      <c r="A43" s="108" t="s">
        <v>589</v>
      </c>
      <c r="B43" s="139" t="s">
        <v>590</v>
      </c>
      <c r="C43" s="139"/>
      <c r="D43" s="111"/>
      <c r="E43" s="106">
        <v>1</v>
      </c>
      <c r="F43" s="107" t="s">
        <v>591</v>
      </c>
    </row>
    <row r="44" spans="1:6" x14ac:dyDescent="0.2">
      <c r="A44" s="108" t="s">
        <v>139</v>
      </c>
      <c r="B44" s="109" t="s">
        <v>625</v>
      </c>
      <c r="C44" s="109"/>
      <c r="D44" s="111"/>
      <c r="E44" s="106">
        <v>1</v>
      </c>
      <c r="F44" s="107" t="s">
        <v>626</v>
      </c>
    </row>
    <row r="45" spans="1:6" x14ac:dyDescent="0.2">
      <c r="A45" s="108" t="s">
        <v>627</v>
      </c>
      <c r="B45" s="109" t="s">
        <v>628</v>
      </c>
      <c r="C45" s="143"/>
      <c r="D45" s="111"/>
      <c r="E45" s="106">
        <v>1</v>
      </c>
      <c r="F45" s="107" t="s">
        <v>629</v>
      </c>
    </row>
    <row r="46" spans="1:6" x14ac:dyDescent="0.2">
      <c r="A46" s="108" t="s">
        <v>630</v>
      </c>
      <c r="B46" s="144" t="s">
        <v>631</v>
      </c>
      <c r="C46" s="144"/>
      <c r="D46" s="145"/>
      <c r="E46" s="91">
        <v>1</v>
      </c>
      <c r="F46" s="92" t="s">
        <v>591</v>
      </c>
    </row>
    <row r="47" spans="1:6" x14ac:dyDescent="0.2">
      <c r="A47" s="108"/>
      <c r="B47" s="144" t="s">
        <v>579</v>
      </c>
      <c r="C47" s="144"/>
      <c r="D47" s="145"/>
      <c r="E47" s="91">
        <v>1</v>
      </c>
      <c r="F47" s="92" t="s">
        <v>591</v>
      </c>
    </row>
    <row r="48" spans="1:6" ht="13.5" thickBot="1" x14ac:dyDescent="0.25">
      <c r="A48" s="115" t="s">
        <v>621</v>
      </c>
      <c r="B48" s="116" t="s">
        <v>593</v>
      </c>
      <c r="C48" s="117"/>
      <c r="D48" s="118"/>
      <c r="E48" s="119">
        <v>1</v>
      </c>
      <c r="F48" s="120" t="s">
        <v>591</v>
      </c>
    </row>
    <row r="49" spans="1:6" ht="13.5" thickBot="1" x14ac:dyDescent="0.25">
      <c r="A49" s="129" t="s">
        <v>632</v>
      </c>
      <c r="B49" s="130"/>
      <c r="C49" s="146"/>
      <c r="D49" s="131"/>
      <c r="E49" s="132"/>
      <c r="F49" s="133"/>
    </row>
    <row r="50" spans="1:6" x14ac:dyDescent="0.2">
      <c r="A50" s="98"/>
      <c r="B50" s="147" t="s">
        <v>633</v>
      </c>
      <c r="C50" s="142"/>
      <c r="D50" s="148" t="s">
        <v>634</v>
      </c>
      <c r="E50" s="101">
        <v>4</v>
      </c>
      <c r="F50" s="128" t="s">
        <v>591</v>
      </c>
    </row>
    <row r="51" spans="1:6" ht="13.5" thickBot="1" x14ac:dyDescent="0.25">
      <c r="A51" s="134"/>
      <c r="B51" s="149" t="s">
        <v>635</v>
      </c>
      <c r="C51" s="150"/>
      <c r="D51" s="151" t="s">
        <v>636</v>
      </c>
      <c r="E51" s="137">
        <v>4</v>
      </c>
      <c r="F51" s="138" t="s">
        <v>591</v>
      </c>
    </row>
  </sheetData>
  <sheetProtection algorithmName="SHA-512" hashValue="X28i044aBkreTQupjjfRrZOktlNyQ6xNPczeyMYhSMmOFGkek6odxLr+yk5eQsyvKsmAXDnAmltAj2GHuCBR7w==" saltValue="tSMaSvzNKr9QTryLcTYAZw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>
    <oddHeader>&amp;LBrno - Obchodní akademie Kotlářská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3"/>
  <sheetViews>
    <sheetView showGridLines="0" tabSelected="1" topLeftCell="A70" workbookViewId="0">
      <selection activeCell="H127" sqref="H127:I127"/>
    </sheetView>
  </sheetViews>
  <sheetFormatPr defaultRowHeight="11.25" x14ac:dyDescent="0.2"/>
  <cols>
    <col min="1" max="1" width="8.33203125" style="200" customWidth="1"/>
    <col min="2" max="2" width="1.1640625" style="200" customWidth="1"/>
    <col min="3" max="3" width="4.1640625" style="200" customWidth="1"/>
    <col min="4" max="4" width="4.33203125" style="200" customWidth="1"/>
    <col min="5" max="5" width="17.1640625" style="200" customWidth="1"/>
    <col min="6" max="6" width="50.83203125" style="200" customWidth="1"/>
    <col min="7" max="7" width="7.5" style="200" customWidth="1"/>
    <col min="8" max="8" width="14" style="200" customWidth="1"/>
    <col min="9" max="9" width="15.83203125" style="200" customWidth="1"/>
    <col min="10" max="10" width="22.33203125" style="200" customWidth="1"/>
    <col min="11" max="11" width="22.33203125" style="200" hidden="1" customWidth="1"/>
    <col min="12" max="12" width="9.33203125" style="200" customWidth="1"/>
    <col min="13" max="13" width="10.83203125" style="200" hidden="1" customWidth="1"/>
    <col min="14" max="14" width="9.33203125" style="200" hidden="1"/>
    <col min="15" max="20" width="14.1640625" style="200" hidden="1" customWidth="1"/>
    <col min="21" max="21" width="16.33203125" style="200" hidden="1" customWidth="1"/>
    <col min="22" max="22" width="12.33203125" style="200" customWidth="1"/>
    <col min="23" max="23" width="16.33203125" style="200" customWidth="1"/>
    <col min="24" max="24" width="12.33203125" style="200" customWidth="1"/>
    <col min="25" max="25" width="15" style="200" customWidth="1"/>
    <col min="26" max="26" width="11" style="200" customWidth="1"/>
    <col min="27" max="27" width="15" style="200" customWidth="1"/>
    <col min="28" max="28" width="16.33203125" style="200" customWidth="1"/>
    <col min="29" max="29" width="11" style="200" customWidth="1"/>
    <col min="30" max="30" width="15" style="200" customWidth="1"/>
    <col min="31" max="31" width="16.33203125" style="200" customWidth="1"/>
    <col min="32" max="43" width="9.33203125" style="200"/>
    <col min="44" max="65" width="9.33203125" style="200" hidden="1"/>
    <col min="66" max="16384" width="9.33203125" style="200"/>
  </cols>
  <sheetData>
    <row r="2" spans="2:46" ht="36.950000000000003" customHeight="1" x14ac:dyDescent="0.2"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03" t="s">
        <v>85</v>
      </c>
    </row>
    <row r="3" spans="2:46" ht="6.95" customHeight="1" x14ac:dyDescent="0.2">
      <c r="B3" s="204"/>
      <c r="C3" s="205"/>
      <c r="D3" s="205"/>
      <c r="E3" s="205"/>
      <c r="F3" s="205"/>
      <c r="G3" s="205"/>
      <c r="H3" s="205"/>
      <c r="I3" s="205"/>
      <c r="J3" s="205"/>
      <c r="K3" s="205"/>
      <c r="L3" s="206"/>
      <c r="AT3" s="203" t="s">
        <v>77</v>
      </c>
    </row>
    <row r="4" spans="2:46" ht="24.95" customHeight="1" x14ac:dyDescent="0.2">
      <c r="B4" s="206"/>
      <c r="D4" s="207" t="s">
        <v>86</v>
      </c>
      <c r="L4" s="206"/>
      <c r="M4" s="208" t="s">
        <v>10</v>
      </c>
      <c r="AT4" s="203" t="s">
        <v>3</v>
      </c>
    </row>
    <row r="5" spans="2:46" ht="6.95" customHeight="1" x14ac:dyDescent="0.2">
      <c r="B5" s="206"/>
      <c r="L5" s="206"/>
    </row>
    <row r="6" spans="2:46" ht="12" customHeight="1" x14ac:dyDescent="0.2">
      <c r="B6" s="206"/>
      <c r="D6" s="209" t="s">
        <v>13</v>
      </c>
      <c r="L6" s="206"/>
    </row>
    <row r="7" spans="2:46" ht="26.25" customHeight="1" x14ac:dyDescent="0.2">
      <c r="B7" s="206"/>
      <c r="E7" s="210" t="str">
        <f>'Rekapitulace stavby'!K6</f>
        <v>Obchodní akademie a vyšší odborná škola Brno, Kotlářská 263/9, Brno</v>
      </c>
      <c r="F7" s="211"/>
      <c r="G7" s="211"/>
      <c r="H7" s="211"/>
      <c r="L7" s="206"/>
    </row>
    <row r="8" spans="2:46" ht="12" customHeight="1" x14ac:dyDescent="0.2">
      <c r="B8" s="206"/>
      <c r="D8" s="209" t="s">
        <v>87</v>
      </c>
      <c r="L8" s="206"/>
    </row>
    <row r="9" spans="2:46" s="213" customFormat="1" ht="16.5" customHeight="1" x14ac:dyDescent="0.2">
      <c r="B9" s="212"/>
      <c r="E9" s="210" t="s">
        <v>88</v>
      </c>
      <c r="F9" s="214"/>
      <c r="G9" s="214"/>
      <c r="H9" s="214"/>
      <c r="L9" s="212"/>
    </row>
    <row r="10" spans="2:46" s="213" customFormat="1" ht="12" customHeight="1" x14ac:dyDescent="0.2">
      <c r="B10" s="212"/>
      <c r="D10" s="209" t="s">
        <v>89</v>
      </c>
      <c r="L10" s="212"/>
    </row>
    <row r="11" spans="2:46" s="213" customFormat="1" ht="16.5" customHeight="1" x14ac:dyDescent="0.2">
      <c r="B11" s="212"/>
      <c r="E11" s="215" t="s">
        <v>477</v>
      </c>
      <c r="F11" s="214"/>
      <c r="G11" s="214"/>
      <c r="H11" s="214"/>
      <c r="L11" s="212"/>
    </row>
    <row r="12" spans="2:46" s="213" customFormat="1" x14ac:dyDescent="0.2">
      <c r="B12" s="212"/>
      <c r="L12" s="212"/>
    </row>
    <row r="13" spans="2:46" s="213" customFormat="1" ht="12" customHeight="1" x14ac:dyDescent="0.2">
      <c r="B13" s="212"/>
      <c r="D13" s="209" t="s">
        <v>15</v>
      </c>
      <c r="F13" s="216" t="s">
        <v>1</v>
      </c>
      <c r="I13" s="209" t="s">
        <v>16</v>
      </c>
      <c r="J13" s="216" t="s">
        <v>1</v>
      </c>
      <c r="L13" s="212"/>
    </row>
    <row r="14" spans="2:46" s="213" customFormat="1" ht="12" customHeight="1" x14ac:dyDescent="0.2">
      <c r="B14" s="212"/>
      <c r="D14" s="209" t="s">
        <v>17</v>
      </c>
      <c r="F14" s="216" t="s">
        <v>18</v>
      </c>
      <c r="I14" s="209" t="s">
        <v>19</v>
      </c>
      <c r="J14" s="217">
        <f>'Rekapitulace stavby'!AN8</f>
        <v>0</v>
      </c>
      <c r="L14" s="212"/>
    </row>
    <row r="15" spans="2:46" s="213" customFormat="1" ht="10.9" customHeight="1" x14ac:dyDescent="0.2">
      <c r="B15" s="212"/>
      <c r="L15" s="212"/>
    </row>
    <row r="16" spans="2:46" s="213" customFormat="1" ht="12" customHeight="1" x14ac:dyDescent="0.2">
      <c r="B16" s="212"/>
      <c r="D16" s="209" t="s">
        <v>20</v>
      </c>
      <c r="I16" s="209" t="s">
        <v>21</v>
      </c>
      <c r="J16" s="216" t="str">
        <f>IF('Rekapitulace stavby'!AN10="","",'Rekapitulace stavby'!AN10)</f>
        <v/>
      </c>
      <c r="L16" s="212"/>
    </row>
    <row r="17" spans="2:12" s="213" customFormat="1" ht="18" customHeight="1" x14ac:dyDescent="0.2">
      <c r="B17" s="212"/>
      <c r="E17" s="216" t="str">
        <f>IF('Rekapitulace stavby'!E11="","",'Rekapitulace stavby'!E11)</f>
        <v xml:space="preserve"> </v>
      </c>
      <c r="I17" s="209" t="s">
        <v>22</v>
      </c>
      <c r="J17" s="216" t="str">
        <f>IF('Rekapitulace stavby'!AN11="","",'Rekapitulace stavby'!AN11)</f>
        <v/>
      </c>
      <c r="L17" s="212"/>
    </row>
    <row r="18" spans="2:12" s="213" customFormat="1" ht="6.95" customHeight="1" x14ac:dyDescent="0.2">
      <c r="B18" s="212"/>
      <c r="L18" s="212"/>
    </row>
    <row r="19" spans="2:12" s="213" customFormat="1" ht="12" customHeight="1" x14ac:dyDescent="0.2">
      <c r="B19" s="212"/>
      <c r="D19" s="209" t="s">
        <v>23</v>
      </c>
      <c r="I19" s="209" t="s">
        <v>21</v>
      </c>
      <c r="J19" s="216" t="str">
        <f>'Rekapitulace stavby'!AN13</f>
        <v/>
      </c>
      <c r="L19" s="212"/>
    </row>
    <row r="20" spans="2:12" s="213" customFormat="1" ht="18" customHeight="1" x14ac:dyDescent="0.2">
      <c r="B20" s="212"/>
      <c r="E20" s="218" t="str">
        <f>'Rekapitulace stavby'!E14</f>
        <v xml:space="preserve"> </v>
      </c>
      <c r="F20" s="218"/>
      <c r="G20" s="218"/>
      <c r="H20" s="218"/>
      <c r="I20" s="209" t="s">
        <v>22</v>
      </c>
      <c r="J20" s="216" t="str">
        <f>'Rekapitulace stavby'!AN14</f>
        <v/>
      </c>
      <c r="L20" s="212"/>
    </row>
    <row r="21" spans="2:12" s="213" customFormat="1" ht="6.95" customHeight="1" x14ac:dyDescent="0.2">
      <c r="B21" s="212"/>
      <c r="L21" s="212"/>
    </row>
    <row r="22" spans="2:12" s="213" customFormat="1" ht="12" customHeight="1" x14ac:dyDescent="0.2">
      <c r="B22" s="212"/>
      <c r="D22" s="209" t="s">
        <v>24</v>
      </c>
      <c r="I22" s="209" t="s">
        <v>21</v>
      </c>
      <c r="J22" s="216" t="str">
        <f>IF('Rekapitulace stavby'!AN16="","",'Rekapitulace stavby'!AN16)</f>
        <v/>
      </c>
      <c r="L22" s="212"/>
    </row>
    <row r="23" spans="2:12" s="213" customFormat="1" ht="18" customHeight="1" x14ac:dyDescent="0.2">
      <c r="B23" s="212"/>
      <c r="E23" s="216" t="str">
        <f>IF('Rekapitulace stavby'!E17="","",'Rekapitulace stavby'!E17)</f>
        <v xml:space="preserve"> </v>
      </c>
      <c r="I23" s="209" t="s">
        <v>22</v>
      </c>
      <c r="J23" s="216" t="str">
        <f>IF('Rekapitulace stavby'!AN17="","",'Rekapitulace stavby'!AN17)</f>
        <v/>
      </c>
      <c r="L23" s="212"/>
    </row>
    <row r="24" spans="2:12" s="213" customFormat="1" ht="6.95" customHeight="1" x14ac:dyDescent="0.2">
      <c r="B24" s="212"/>
      <c r="L24" s="212"/>
    </row>
    <row r="25" spans="2:12" s="213" customFormat="1" ht="12" customHeight="1" x14ac:dyDescent="0.2">
      <c r="B25" s="212"/>
      <c r="D25" s="209" t="s">
        <v>26</v>
      </c>
      <c r="I25" s="209" t="s">
        <v>21</v>
      </c>
      <c r="J25" s="216" t="str">
        <f>IF('Rekapitulace stavby'!AN19="","",'Rekapitulace stavby'!AN19)</f>
        <v/>
      </c>
      <c r="L25" s="212"/>
    </row>
    <row r="26" spans="2:12" s="213" customFormat="1" ht="18" customHeight="1" x14ac:dyDescent="0.2">
      <c r="B26" s="212"/>
      <c r="E26" s="216" t="str">
        <f>IF('Rekapitulace stavby'!E20="","",'Rekapitulace stavby'!E20)</f>
        <v xml:space="preserve"> </v>
      </c>
      <c r="I26" s="209" t="s">
        <v>22</v>
      </c>
      <c r="J26" s="216" t="str">
        <f>IF('Rekapitulace stavby'!AN20="","",'Rekapitulace stavby'!AN20)</f>
        <v/>
      </c>
      <c r="L26" s="212"/>
    </row>
    <row r="27" spans="2:12" s="213" customFormat="1" ht="6.95" customHeight="1" x14ac:dyDescent="0.2">
      <c r="B27" s="212"/>
      <c r="L27" s="212"/>
    </row>
    <row r="28" spans="2:12" s="213" customFormat="1" ht="12" customHeight="1" x14ac:dyDescent="0.2">
      <c r="B28" s="212"/>
      <c r="D28" s="209" t="s">
        <v>27</v>
      </c>
      <c r="L28" s="212"/>
    </row>
    <row r="29" spans="2:12" s="220" customFormat="1" ht="16.5" customHeight="1" x14ac:dyDescent="0.2">
      <c r="B29" s="219"/>
      <c r="E29" s="221" t="s">
        <v>1</v>
      </c>
      <c r="F29" s="221"/>
      <c r="G29" s="221"/>
      <c r="H29" s="221"/>
      <c r="L29" s="219"/>
    </row>
    <row r="30" spans="2:12" s="213" customFormat="1" ht="6.95" customHeight="1" x14ac:dyDescent="0.2">
      <c r="B30" s="212"/>
      <c r="L30" s="212"/>
    </row>
    <row r="31" spans="2:12" s="213" customFormat="1" ht="6.95" customHeight="1" x14ac:dyDescent="0.2">
      <c r="B31" s="212"/>
      <c r="D31" s="222"/>
      <c r="E31" s="222"/>
      <c r="F31" s="222"/>
      <c r="G31" s="222"/>
      <c r="H31" s="222"/>
      <c r="I31" s="222"/>
      <c r="J31" s="222"/>
      <c r="K31" s="222"/>
      <c r="L31" s="212"/>
    </row>
    <row r="32" spans="2:12" s="213" customFormat="1" ht="25.35" customHeight="1" x14ac:dyDescent="0.2">
      <c r="B32" s="212"/>
      <c r="D32" s="223" t="s">
        <v>28</v>
      </c>
      <c r="J32" s="224">
        <f>ROUND(J123, 2)</f>
        <v>0</v>
      </c>
      <c r="L32" s="212"/>
    </row>
    <row r="33" spans="2:12" s="213" customFormat="1" ht="6.95" customHeight="1" x14ac:dyDescent="0.2">
      <c r="B33" s="212"/>
      <c r="D33" s="222"/>
      <c r="E33" s="222"/>
      <c r="F33" s="222"/>
      <c r="G33" s="222"/>
      <c r="H33" s="222"/>
      <c r="I33" s="222"/>
      <c r="J33" s="222"/>
      <c r="K33" s="222"/>
      <c r="L33" s="212"/>
    </row>
    <row r="34" spans="2:12" s="213" customFormat="1" ht="14.45" customHeight="1" x14ac:dyDescent="0.2">
      <c r="B34" s="212"/>
      <c r="F34" s="225" t="s">
        <v>30</v>
      </c>
      <c r="I34" s="225" t="s">
        <v>29</v>
      </c>
      <c r="J34" s="225" t="s">
        <v>31</v>
      </c>
      <c r="L34" s="212"/>
    </row>
    <row r="35" spans="2:12" s="213" customFormat="1" ht="14.45" customHeight="1" x14ac:dyDescent="0.2">
      <c r="B35" s="212"/>
      <c r="D35" s="226" t="s">
        <v>32</v>
      </c>
      <c r="E35" s="209" t="s">
        <v>33</v>
      </c>
      <c r="F35" s="227">
        <f>ROUND((SUM(BE123:BE152)),  2)</f>
        <v>0</v>
      </c>
      <c r="I35" s="228">
        <v>0.21</v>
      </c>
      <c r="J35" s="227">
        <f>ROUND(((SUM(BE123:BE152))*I35),  2)</f>
        <v>0</v>
      </c>
      <c r="L35" s="212"/>
    </row>
    <row r="36" spans="2:12" s="213" customFormat="1" ht="14.45" customHeight="1" x14ac:dyDescent="0.2">
      <c r="B36" s="212"/>
      <c r="E36" s="209" t="s">
        <v>34</v>
      </c>
      <c r="F36" s="227">
        <f>ROUND((SUM(BF123:BF152)),  2)</f>
        <v>0</v>
      </c>
      <c r="I36" s="228">
        <v>0.12</v>
      </c>
      <c r="J36" s="227">
        <f>ROUND(((SUM(BF123:BF152))*I36),  2)</f>
        <v>0</v>
      </c>
      <c r="L36" s="212"/>
    </row>
    <row r="37" spans="2:12" s="213" customFormat="1" ht="14.45" hidden="1" customHeight="1" x14ac:dyDescent="0.2">
      <c r="B37" s="212"/>
      <c r="E37" s="209" t="s">
        <v>35</v>
      </c>
      <c r="F37" s="227">
        <f>ROUND((SUM(BG123:BG152)),  2)</f>
        <v>0</v>
      </c>
      <c r="I37" s="228">
        <v>0.21</v>
      </c>
      <c r="J37" s="227">
        <f>0</f>
        <v>0</v>
      </c>
      <c r="L37" s="212"/>
    </row>
    <row r="38" spans="2:12" s="213" customFormat="1" ht="14.45" hidden="1" customHeight="1" x14ac:dyDescent="0.2">
      <c r="B38" s="212"/>
      <c r="E38" s="209" t="s">
        <v>36</v>
      </c>
      <c r="F38" s="227">
        <f>ROUND((SUM(BH123:BH152)),  2)</f>
        <v>0</v>
      </c>
      <c r="I38" s="228">
        <v>0.12</v>
      </c>
      <c r="J38" s="227">
        <f>0</f>
        <v>0</v>
      </c>
      <c r="L38" s="212"/>
    </row>
    <row r="39" spans="2:12" s="213" customFormat="1" ht="14.45" hidden="1" customHeight="1" x14ac:dyDescent="0.2">
      <c r="B39" s="212"/>
      <c r="E39" s="209" t="s">
        <v>37</v>
      </c>
      <c r="F39" s="227">
        <f>ROUND((SUM(BI123:BI152)),  2)</f>
        <v>0</v>
      </c>
      <c r="I39" s="228">
        <v>0</v>
      </c>
      <c r="J39" s="227">
        <f>0</f>
        <v>0</v>
      </c>
      <c r="L39" s="212"/>
    </row>
    <row r="40" spans="2:12" s="213" customFormat="1" ht="6.95" customHeight="1" x14ac:dyDescent="0.2">
      <c r="B40" s="212"/>
      <c r="L40" s="212"/>
    </row>
    <row r="41" spans="2:12" s="213" customFormat="1" ht="25.35" customHeight="1" x14ac:dyDescent="0.2">
      <c r="B41" s="212"/>
      <c r="C41" s="229"/>
      <c r="D41" s="230" t="s">
        <v>38</v>
      </c>
      <c r="E41" s="231"/>
      <c r="F41" s="231"/>
      <c r="G41" s="232" t="s">
        <v>39</v>
      </c>
      <c r="H41" s="233" t="s">
        <v>40</v>
      </c>
      <c r="I41" s="231"/>
      <c r="J41" s="234">
        <f>SUM(J32:J39)</f>
        <v>0</v>
      </c>
      <c r="K41" s="235"/>
      <c r="L41" s="212"/>
    </row>
    <row r="42" spans="2:12" s="213" customFormat="1" ht="14.45" customHeight="1" x14ac:dyDescent="0.2">
      <c r="B42" s="212"/>
      <c r="L42" s="212"/>
    </row>
    <row r="43" spans="2:12" ht="14.45" customHeight="1" x14ac:dyDescent="0.2">
      <c r="B43" s="206"/>
      <c r="L43" s="206"/>
    </row>
    <row r="44" spans="2:12" ht="14.45" customHeight="1" x14ac:dyDescent="0.2">
      <c r="B44" s="206"/>
      <c r="L44" s="206"/>
    </row>
    <row r="45" spans="2:12" ht="14.45" customHeight="1" x14ac:dyDescent="0.2">
      <c r="B45" s="206"/>
      <c r="L45" s="206"/>
    </row>
    <row r="46" spans="2:12" ht="14.45" customHeight="1" x14ac:dyDescent="0.2">
      <c r="B46" s="206"/>
      <c r="L46" s="206"/>
    </row>
    <row r="47" spans="2:12" ht="14.45" customHeight="1" x14ac:dyDescent="0.2">
      <c r="B47" s="206"/>
      <c r="L47" s="206"/>
    </row>
    <row r="48" spans="2:12" ht="14.45" customHeight="1" x14ac:dyDescent="0.2">
      <c r="B48" s="206"/>
      <c r="L48" s="206"/>
    </row>
    <row r="49" spans="2:12" ht="14.45" customHeight="1" x14ac:dyDescent="0.2">
      <c r="B49" s="206"/>
      <c r="L49" s="206"/>
    </row>
    <row r="50" spans="2:12" s="213" customFormat="1" ht="14.45" customHeight="1" x14ac:dyDescent="0.2">
      <c r="B50" s="212"/>
      <c r="D50" s="236" t="s">
        <v>41</v>
      </c>
      <c r="E50" s="237"/>
      <c r="F50" s="237"/>
      <c r="G50" s="236" t="s">
        <v>42</v>
      </c>
      <c r="H50" s="237"/>
      <c r="I50" s="237"/>
      <c r="J50" s="237"/>
      <c r="K50" s="237"/>
      <c r="L50" s="212"/>
    </row>
    <row r="51" spans="2:12" x14ac:dyDescent="0.2">
      <c r="B51" s="206"/>
      <c r="L51" s="206"/>
    </row>
    <row r="52" spans="2:12" x14ac:dyDescent="0.2">
      <c r="B52" s="206"/>
      <c r="L52" s="206"/>
    </row>
    <row r="53" spans="2:12" x14ac:dyDescent="0.2">
      <c r="B53" s="206"/>
      <c r="L53" s="206"/>
    </row>
    <row r="54" spans="2:12" x14ac:dyDescent="0.2">
      <c r="B54" s="206"/>
      <c r="L54" s="206"/>
    </row>
    <row r="55" spans="2:12" x14ac:dyDescent="0.2">
      <c r="B55" s="206"/>
      <c r="L55" s="206"/>
    </row>
    <row r="56" spans="2:12" x14ac:dyDescent="0.2">
      <c r="B56" s="206"/>
      <c r="L56" s="206"/>
    </row>
    <row r="57" spans="2:12" x14ac:dyDescent="0.2">
      <c r="B57" s="206"/>
      <c r="L57" s="206"/>
    </row>
    <row r="58" spans="2:12" x14ac:dyDescent="0.2">
      <c r="B58" s="206"/>
      <c r="L58" s="206"/>
    </row>
    <row r="59" spans="2:12" x14ac:dyDescent="0.2">
      <c r="B59" s="206"/>
      <c r="L59" s="206"/>
    </row>
    <row r="60" spans="2:12" x14ac:dyDescent="0.2">
      <c r="B60" s="206"/>
      <c r="L60" s="206"/>
    </row>
    <row r="61" spans="2:12" s="213" customFormat="1" ht="12.75" x14ac:dyDescent="0.2">
      <c r="B61" s="212"/>
      <c r="D61" s="238" t="s">
        <v>43</v>
      </c>
      <c r="E61" s="239"/>
      <c r="F61" s="240" t="s">
        <v>44</v>
      </c>
      <c r="G61" s="238" t="s">
        <v>43</v>
      </c>
      <c r="H61" s="239"/>
      <c r="I61" s="239"/>
      <c r="J61" s="241" t="s">
        <v>44</v>
      </c>
      <c r="K61" s="239"/>
      <c r="L61" s="212"/>
    </row>
    <row r="62" spans="2:12" x14ac:dyDescent="0.2">
      <c r="B62" s="206"/>
      <c r="L62" s="206"/>
    </row>
    <row r="63" spans="2:12" x14ac:dyDescent="0.2">
      <c r="B63" s="206"/>
      <c r="L63" s="206"/>
    </row>
    <row r="64" spans="2:12" x14ac:dyDescent="0.2">
      <c r="B64" s="206"/>
      <c r="L64" s="206"/>
    </row>
    <row r="65" spans="2:12" s="213" customFormat="1" ht="12.75" x14ac:dyDescent="0.2">
      <c r="B65" s="212"/>
      <c r="D65" s="236" t="s">
        <v>45</v>
      </c>
      <c r="E65" s="237"/>
      <c r="F65" s="237"/>
      <c r="G65" s="236" t="s">
        <v>46</v>
      </c>
      <c r="H65" s="237"/>
      <c r="I65" s="237"/>
      <c r="J65" s="237"/>
      <c r="K65" s="237"/>
      <c r="L65" s="212"/>
    </row>
    <row r="66" spans="2:12" x14ac:dyDescent="0.2">
      <c r="B66" s="206"/>
      <c r="L66" s="206"/>
    </row>
    <row r="67" spans="2:12" x14ac:dyDescent="0.2">
      <c r="B67" s="206"/>
      <c r="L67" s="206"/>
    </row>
    <row r="68" spans="2:12" x14ac:dyDescent="0.2">
      <c r="B68" s="206"/>
      <c r="L68" s="206"/>
    </row>
    <row r="69" spans="2:12" x14ac:dyDescent="0.2">
      <c r="B69" s="206"/>
      <c r="L69" s="206"/>
    </row>
    <row r="70" spans="2:12" x14ac:dyDescent="0.2">
      <c r="B70" s="206"/>
      <c r="L70" s="206"/>
    </row>
    <row r="71" spans="2:12" x14ac:dyDescent="0.2">
      <c r="B71" s="206"/>
      <c r="L71" s="206"/>
    </row>
    <row r="72" spans="2:12" x14ac:dyDescent="0.2">
      <c r="B72" s="206"/>
      <c r="L72" s="206"/>
    </row>
    <row r="73" spans="2:12" x14ac:dyDescent="0.2">
      <c r="B73" s="206"/>
      <c r="L73" s="206"/>
    </row>
    <row r="74" spans="2:12" x14ac:dyDescent="0.2">
      <c r="B74" s="206"/>
      <c r="L74" s="206"/>
    </row>
    <row r="75" spans="2:12" x14ac:dyDescent="0.2">
      <c r="B75" s="206"/>
      <c r="L75" s="206"/>
    </row>
    <row r="76" spans="2:12" s="213" customFormat="1" ht="12.75" x14ac:dyDescent="0.2">
      <c r="B76" s="212"/>
      <c r="D76" s="238" t="s">
        <v>43</v>
      </c>
      <c r="E76" s="239"/>
      <c r="F76" s="240" t="s">
        <v>44</v>
      </c>
      <c r="G76" s="238" t="s">
        <v>43</v>
      </c>
      <c r="H76" s="239"/>
      <c r="I76" s="239"/>
      <c r="J76" s="241" t="s">
        <v>44</v>
      </c>
      <c r="K76" s="239"/>
      <c r="L76" s="212"/>
    </row>
    <row r="77" spans="2:12" s="213" customFormat="1" ht="14.45" customHeight="1" x14ac:dyDescent="0.2">
      <c r="B77" s="242"/>
      <c r="C77" s="243"/>
      <c r="D77" s="243"/>
      <c r="E77" s="243"/>
      <c r="F77" s="243"/>
      <c r="G77" s="243"/>
      <c r="H77" s="243"/>
      <c r="I77" s="243"/>
      <c r="J77" s="243"/>
      <c r="K77" s="243"/>
      <c r="L77" s="212"/>
    </row>
    <row r="81" spans="2:12" s="213" customFormat="1" ht="6.95" customHeight="1" x14ac:dyDescent="0.2">
      <c r="B81" s="244"/>
      <c r="C81" s="245"/>
      <c r="D81" s="245"/>
      <c r="E81" s="245"/>
      <c r="F81" s="245"/>
      <c r="G81" s="245"/>
      <c r="H81" s="245"/>
      <c r="I81" s="245"/>
      <c r="J81" s="245"/>
      <c r="K81" s="245"/>
      <c r="L81" s="212"/>
    </row>
    <row r="82" spans="2:12" s="213" customFormat="1" ht="24.95" customHeight="1" x14ac:dyDescent="0.2">
      <c r="B82" s="212"/>
      <c r="C82" s="207" t="s">
        <v>91</v>
      </c>
      <c r="L82" s="212"/>
    </row>
    <row r="83" spans="2:12" s="213" customFormat="1" ht="6.95" customHeight="1" x14ac:dyDescent="0.2">
      <c r="B83" s="212"/>
      <c r="L83" s="212"/>
    </row>
    <row r="84" spans="2:12" s="213" customFormat="1" ht="12" customHeight="1" x14ac:dyDescent="0.2">
      <c r="B84" s="212"/>
      <c r="C84" s="209" t="s">
        <v>13</v>
      </c>
      <c r="L84" s="212"/>
    </row>
    <row r="85" spans="2:12" s="213" customFormat="1" ht="26.25" customHeight="1" x14ac:dyDescent="0.2">
      <c r="B85" s="212"/>
      <c r="E85" s="210" t="str">
        <f>E7</f>
        <v>Obchodní akademie a vyšší odborná škola Brno, Kotlářská 263/9, Brno</v>
      </c>
      <c r="F85" s="211"/>
      <c r="G85" s="211"/>
      <c r="H85" s="211"/>
      <c r="L85" s="212"/>
    </row>
    <row r="86" spans="2:12" ht="12" customHeight="1" x14ac:dyDescent="0.2">
      <c r="B86" s="206"/>
      <c r="C86" s="209" t="s">
        <v>87</v>
      </c>
      <c r="L86" s="206"/>
    </row>
    <row r="87" spans="2:12" s="213" customFormat="1" ht="16.5" customHeight="1" x14ac:dyDescent="0.2">
      <c r="B87" s="212"/>
      <c r="E87" s="210" t="s">
        <v>88</v>
      </c>
      <c r="F87" s="214"/>
      <c r="G87" s="214"/>
      <c r="H87" s="214"/>
      <c r="L87" s="212"/>
    </row>
    <row r="88" spans="2:12" s="213" customFormat="1" ht="12" customHeight="1" x14ac:dyDescent="0.2">
      <c r="B88" s="212"/>
      <c r="C88" s="209" t="s">
        <v>89</v>
      </c>
      <c r="L88" s="212"/>
    </row>
    <row r="89" spans="2:12" s="213" customFormat="1" ht="16.5" customHeight="1" x14ac:dyDescent="0.2">
      <c r="B89" s="212"/>
      <c r="E89" s="215" t="str">
        <f>E11</f>
        <v>D.1.4.a_ - Měření a regulace</v>
      </c>
      <c r="F89" s="214"/>
      <c r="G89" s="214"/>
      <c r="H89" s="214"/>
      <c r="L89" s="212"/>
    </row>
    <row r="90" spans="2:12" s="213" customFormat="1" ht="6.95" customHeight="1" x14ac:dyDescent="0.2">
      <c r="B90" s="212"/>
      <c r="L90" s="212"/>
    </row>
    <row r="91" spans="2:12" s="213" customFormat="1" ht="12" customHeight="1" x14ac:dyDescent="0.2">
      <c r="B91" s="212"/>
      <c r="C91" s="209" t="s">
        <v>17</v>
      </c>
      <c r="F91" s="216" t="str">
        <f>F14</f>
        <v xml:space="preserve"> </v>
      </c>
      <c r="I91" s="209" t="s">
        <v>19</v>
      </c>
      <c r="J91" s="217">
        <f>IF(J14="","",J14)</f>
        <v>0</v>
      </c>
      <c r="L91" s="212"/>
    </row>
    <row r="92" spans="2:12" s="213" customFormat="1" ht="6.95" customHeight="1" x14ac:dyDescent="0.2">
      <c r="B92" s="212"/>
      <c r="L92" s="212"/>
    </row>
    <row r="93" spans="2:12" s="213" customFormat="1" ht="15.2" customHeight="1" x14ac:dyDescent="0.2">
      <c r="B93" s="212"/>
      <c r="C93" s="209" t="s">
        <v>20</v>
      </c>
      <c r="F93" s="216" t="str">
        <f>E17</f>
        <v xml:space="preserve"> </v>
      </c>
      <c r="I93" s="209" t="s">
        <v>24</v>
      </c>
      <c r="J93" s="246" t="str">
        <f>E23</f>
        <v xml:space="preserve"> </v>
      </c>
      <c r="L93" s="212"/>
    </row>
    <row r="94" spans="2:12" s="213" customFormat="1" ht="15.2" customHeight="1" x14ac:dyDescent="0.2">
      <c r="B94" s="212"/>
      <c r="C94" s="209" t="s">
        <v>23</v>
      </c>
      <c r="F94" s="216" t="str">
        <f>IF(E20="","",E20)</f>
        <v xml:space="preserve"> </v>
      </c>
      <c r="I94" s="209" t="s">
        <v>26</v>
      </c>
      <c r="J94" s="246" t="str">
        <f>E26</f>
        <v xml:space="preserve"> </v>
      </c>
      <c r="L94" s="212"/>
    </row>
    <row r="95" spans="2:12" s="213" customFormat="1" ht="10.35" customHeight="1" x14ac:dyDescent="0.2">
      <c r="B95" s="212"/>
      <c r="L95" s="212"/>
    </row>
    <row r="96" spans="2:12" s="213" customFormat="1" ht="29.25" customHeight="1" x14ac:dyDescent="0.2">
      <c r="B96" s="212"/>
      <c r="C96" s="247" t="s">
        <v>92</v>
      </c>
      <c r="D96" s="229"/>
      <c r="E96" s="229"/>
      <c r="F96" s="229"/>
      <c r="G96" s="229"/>
      <c r="H96" s="229"/>
      <c r="I96" s="229"/>
      <c r="J96" s="248" t="s">
        <v>93</v>
      </c>
      <c r="K96" s="229"/>
      <c r="L96" s="212"/>
    </row>
    <row r="97" spans="2:47" s="213" customFormat="1" ht="10.35" customHeight="1" x14ac:dyDescent="0.2">
      <c r="B97" s="212"/>
      <c r="L97" s="212"/>
    </row>
    <row r="98" spans="2:47" s="213" customFormat="1" ht="22.9" customHeight="1" x14ac:dyDescent="0.2">
      <c r="B98" s="212"/>
      <c r="C98" s="249" t="s">
        <v>94</v>
      </c>
      <c r="J98" s="224">
        <f>J123</f>
        <v>0</v>
      </c>
      <c r="L98" s="212"/>
      <c r="AU98" s="203" t="s">
        <v>95</v>
      </c>
    </row>
    <row r="99" spans="2:47" s="251" customFormat="1" ht="24.95" customHeight="1" x14ac:dyDescent="0.2">
      <c r="B99" s="250"/>
      <c r="D99" s="252" t="s">
        <v>478</v>
      </c>
      <c r="E99" s="253"/>
      <c r="F99" s="253"/>
      <c r="G99" s="253"/>
      <c r="H99" s="253"/>
      <c r="I99" s="253"/>
      <c r="J99" s="254">
        <f>J124</f>
        <v>0</v>
      </c>
      <c r="L99" s="250"/>
    </row>
    <row r="100" spans="2:47" s="251" customFormat="1" ht="24.95" customHeight="1" x14ac:dyDescent="0.2">
      <c r="B100" s="250"/>
      <c r="D100" s="252" t="s">
        <v>479</v>
      </c>
      <c r="E100" s="253"/>
      <c r="F100" s="253"/>
      <c r="G100" s="253"/>
      <c r="H100" s="253"/>
      <c r="I100" s="253"/>
      <c r="J100" s="254">
        <f>J126</f>
        <v>0</v>
      </c>
      <c r="L100" s="250"/>
    </row>
    <row r="101" spans="2:47" s="251" customFormat="1" ht="24.95" customHeight="1" x14ac:dyDescent="0.2">
      <c r="B101" s="250"/>
      <c r="D101" s="252" t="s">
        <v>480</v>
      </c>
      <c r="E101" s="253"/>
      <c r="F101" s="253"/>
      <c r="G101" s="253"/>
      <c r="H101" s="253"/>
      <c r="I101" s="253"/>
      <c r="J101" s="254">
        <f>J129</f>
        <v>0</v>
      </c>
      <c r="L101" s="250"/>
    </row>
    <row r="102" spans="2:47" s="213" customFormat="1" ht="21.75" customHeight="1" x14ac:dyDescent="0.2">
      <c r="B102" s="212"/>
      <c r="L102" s="212"/>
    </row>
    <row r="103" spans="2:47" s="213" customFormat="1" ht="6.95" customHeight="1" x14ac:dyDescent="0.2">
      <c r="B103" s="242"/>
      <c r="C103" s="243"/>
      <c r="D103" s="243"/>
      <c r="E103" s="243"/>
      <c r="F103" s="243"/>
      <c r="G103" s="243"/>
      <c r="H103" s="243"/>
      <c r="I103" s="243"/>
      <c r="J103" s="243"/>
      <c r="K103" s="243"/>
      <c r="L103" s="212"/>
    </row>
    <row r="107" spans="2:47" s="213" customFormat="1" ht="6.95" customHeight="1" x14ac:dyDescent="0.2">
      <c r="B107" s="244"/>
      <c r="C107" s="245"/>
      <c r="D107" s="245"/>
      <c r="E107" s="245"/>
      <c r="F107" s="245"/>
      <c r="G107" s="245"/>
      <c r="H107" s="245"/>
      <c r="I107" s="245"/>
      <c r="J107" s="245"/>
      <c r="K107" s="245"/>
      <c r="L107" s="212"/>
    </row>
    <row r="108" spans="2:47" s="213" customFormat="1" ht="24.95" customHeight="1" x14ac:dyDescent="0.2">
      <c r="B108" s="212"/>
      <c r="C108" s="207" t="s">
        <v>104</v>
      </c>
      <c r="L108" s="212"/>
    </row>
    <row r="109" spans="2:47" s="213" customFormat="1" ht="6.95" customHeight="1" x14ac:dyDescent="0.2">
      <c r="B109" s="212"/>
      <c r="L109" s="212"/>
    </row>
    <row r="110" spans="2:47" s="213" customFormat="1" ht="12" customHeight="1" x14ac:dyDescent="0.2">
      <c r="B110" s="212"/>
      <c r="C110" s="209" t="s">
        <v>13</v>
      </c>
      <c r="L110" s="212"/>
    </row>
    <row r="111" spans="2:47" s="213" customFormat="1" ht="26.25" customHeight="1" x14ac:dyDescent="0.2">
      <c r="B111" s="212"/>
      <c r="E111" s="210" t="str">
        <f>E7</f>
        <v>Obchodní akademie a vyšší odborná škola Brno, Kotlářská 263/9, Brno</v>
      </c>
      <c r="F111" s="211"/>
      <c r="G111" s="211"/>
      <c r="H111" s="211"/>
      <c r="L111" s="212"/>
    </row>
    <row r="112" spans="2:47" ht="12" customHeight="1" x14ac:dyDescent="0.2">
      <c r="B112" s="206"/>
      <c r="C112" s="209" t="s">
        <v>87</v>
      </c>
      <c r="L112" s="206"/>
    </row>
    <row r="113" spans="2:65" s="213" customFormat="1" ht="16.5" customHeight="1" x14ac:dyDescent="0.2">
      <c r="B113" s="212"/>
      <c r="E113" s="210" t="s">
        <v>88</v>
      </c>
      <c r="F113" s="214"/>
      <c r="G113" s="214"/>
      <c r="H113" s="214"/>
      <c r="L113" s="212"/>
    </row>
    <row r="114" spans="2:65" s="213" customFormat="1" ht="12" customHeight="1" x14ac:dyDescent="0.2">
      <c r="B114" s="212"/>
      <c r="C114" s="209" t="s">
        <v>89</v>
      </c>
      <c r="L114" s="212"/>
    </row>
    <row r="115" spans="2:65" s="213" customFormat="1" ht="16.5" customHeight="1" x14ac:dyDescent="0.2">
      <c r="B115" s="212"/>
      <c r="E115" s="215" t="str">
        <f>E11</f>
        <v>D.1.4.a_ - Měření a regulace</v>
      </c>
      <c r="F115" s="214"/>
      <c r="G115" s="214"/>
      <c r="H115" s="214"/>
      <c r="L115" s="212"/>
    </row>
    <row r="116" spans="2:65" s="213" customFormat="1" ht="6.95" customHeight="1" x14ac:dyDescent="0.2">
      <c r="B116" s="212"/>
      <c r="L116" s="212"/>
    </row>
    <row r="117" spans="2:65" s="213" customFormat="1" ht="12" customHeight="1" x14ac:dyDescent="0.2">
      <c r="B117" s="212"/>
      <c r="C117" s="209" t="s">
        <v>17</v>
      </c>
      <c r="F117" s="216" t="str">
        <f>F14</f>
        <v xml:space="preserve"> </v>
      </c>
      <c r="I117" s="209" t="s">
        <v>19</v>
      </c>
      <c r="J117" s="217">
        <f>IF(J14="","",J14)</f>
        <v>0</v>
      </c>
      <c r="L117" s="212"/>
    </row>
    <row r="118" spans="2:65" s="213" customFormat="1" ht="6.95" customHeight="1" x14ac:dyDescent="0.2">
      <c r="B118" s="212"/>
      <c r="L118" s="212"/>
    </row>
    <row r="119" spans="2:65" s="213" customFormat="1" ht="15.2" customHeight="1" x14ac:dyDescent="0.2">
      <c r="B119" s="212"/>
      <c r="C119" s="209" t="s">
        <v>20</v>
      </c>
      <c r="F119" s="216" t="str">
        <f>E17</f>
        <v xml:space="preserve"> </v>
      </c>
      <c r="I119" s="209" t="s">
        <v>24</v>
      </c>
      <c r="J119" s="246" t="str">
        <f>E23</f>
        <v xml:space="preserve"> </v>
      </c>
      <c r="L119" s="212"/>
    </row>
    <row r="120" spans="2:65" s="213" customFormat="1" ht="15.2" customHeight="1" x14ac:dyDescent="0.2">
      <c r="B120" s="212"/>
      <c r="C120" s="209" t="s">
        <v>23</v>
      </c>
      <c r="F120" s="216" t="str">
        <f>IF(E20="","",E20)</f>
        <v xml:space="preserve"> </v>
      </c>
      <c r="I120" s="209" t="s">
        <v>26</v>
      </c>
      <c r="J120" s="246" t="str">
        <f>E26</f>
        <v xml:space="preserve"> </v>
      </c>
      <c r="L120" s="212"/>
    </row>
    <row r="121" spans="2:65" s="213" customFormat="1" ht="10.35" customHeight="1" x14ac:dyDescent="0.2">
      <c r="B121" s="212"/>
      <c r="L121" s="212"/>
    </row>
    <row r="122" spans="2:65" s="268" customFormat="1" ht="29.25" customHeight="1" x14ac:dyDescent="0.2">
      <c r="B122" s="260"/>
      <c r="C122" s="261" t="s">
        <v>105</v>
      </c>
      <c r="D122" s="262" t="s">
        <v>53</v>
      </c>
      <c r="E122" s="262" t="s">
        <v>49</v>
      </c>
      <c r="F122" s="262" t="s">
        <v>50</v>
      </c>
      <c r="G122" s="262" t="s">
        <v>106</v>
      </c>
      <c r="H122" s="262" t="s">
        <v>107</v>
      </c>
      <c r="I122" s="262" t="s">
        <v>108</v>
      </c>
      <c r="J122" s="263" t="s">
        <v>93</v>
      </c>
      <c r="K122" s="264" t="s">
        <v>109</v>
      </c>
      <c r="L122" s="260"/>
      <c r="M122" s="265" t="s">
        <v>1</v>
      </c>
      <c r="N122" s="266" t="s">
        <v>32</v>
      </c>
      <c r="O122" s="266" t="s">
        <v>110</v>
      </c>
      <c r="P122" s="266" t="s">
        <v>111</v>
      </c>
      <c r="Q122" s="266" t="s">
        <v>112</v>
      </c>
      <c r="R122" s="266" t="s">
        <v>113</v>
      </c>
      <c r="S122" s="266" t="s">
        <v>114</v>
      </c>
      <c r="T122" s="267" t="s">
        <v>115</v>
      </c>
    </row>
    <row r="123" spans="2:65" s="213" customFormat="1" ht="22.9" customHeight="1" x14ac:dyDescent="0.25">
      <c r="B123" s="212"/>
      <c r="C123" s="269" t="s">
        <v>116</v>
      </c>
      <c r="J123" s="270">
        <f>BK123</f>
        <v>0</v>
      </c>
      <c r="L123" s="212"/>
      <c r="M123" s="271"/>
      <c r="N123" s="222"/>
      <c r="O123" s="222"/>
      <c r="P123" s="272">
        <f>P124+P126+P129</f>
        <v>0</v>
      </c>
      <c r="Q123" s="222"/>
      <c r="R123" s="272">
        <f>R124+R126+R129</f>
        <v>0</v>
      </c>
      <c r="S123" s="222"/>
      <c r="T123" s="273">
        <f>T124+T126+T129</f>
        <v>0</v>
      </c>
      <c r="AT123" s="203" t="s">
        <v>67</v>
      </c>
      <c r="AU123" s="203" t="s">
        <v>95</v>
      </c>
      <c r="BK123" s="274">
        <f>BK124+BK126+BK129</f>
        <v>0</v>
      </c>
    </row>
    <row r="124" spans="2:65" s="276" customFormat="1" ht="25.9" customHeight="1" x14ac:dyDescent="0.2">
      <c r="B124" s="275"/>
      <c r="D124" s="277" t="s">
        <v>67</v>
      </c>
      <c r="E124" s="278" t="s">
        <v>481</v>
      </c>
      <c r="F124" s="278" t="s">
        <v>482</v>
      </c>
      <c r="J124" s="279">
        <f>BK124</f>
        <v>0</v>
      </c>
      <c r="L124" s="275"/>
      <c r="M124" s="280"/>
      <c r="P124" s="281">
        <f>P125</f>
        <v>0</v>
      </c>
      <c r="R124" s="281">
        <f>R125</f>
        <v>0</v>
      </c>
      <c r="T124" s="282">
        <f>T125</f>
        <v>0</v>
      </c>
      <c r="AR124" s="277" t="s">
        <v>75</v>
      </c>
      <c r="AT124" s="283" t="s">
        <v>67</v>
      </c>
      <c r="AU124" s="283" t="s">
        <v>68</v>
      </c>
      <c r="AY124" s="277" t="s">
        <v>119</v>
      </c>
      <c r="BK124" s="284">
        <f>BK125</f>
        <v>0</v>
      </c>
    </row>
    <row r="125" spans="2:65" s="213" customFormat="1" ht="44.25" customHeight="1" x14ac:dyDescent="0.2">
      <c r="B125" s="212"/>
      <c r="C125" s="287" t="s">
        <v>75</v>
      </c>
      <c r="D125" s="287" t="s">
        <v>122</v>
      </c>
      <c r="E125" s="288" t="s">
        <v>483</v>
      </c>
      <c r="F125" s="289" t="s">
        <v>484</v>
      </c>
      <c r="G125" s="290" t="s">
        <v>290</v>
      </c>
      <c r="H125" s="291">
        <v>1</v>
      </c>
      <c r="I125" s="194">
        <v>0</v>
      </c>
      <c r="J125" s="292">
        <f>ROUND(I125*H125,2)</f>
        <v>0</v>
      </c>
      <c r="K125" s="293"/>
      <c r="L125" s="212"/>
      <c r="M125" s="294" t="s">
        <v>1</v>
      </c>
      <c r="N125" s="295" t="s">
        <v>33</v>
      </c>
      <c r="O125" s="296">
        <v>0</v>
      </c>
      <c r="P125" s="296">
        <f>O125*H125</f>
        <v>0</v>
      </c>
      <c r="Q125" s="296">
        <v>0</v>
      </c>
      <c r="R125" s="296">
        <f>Q125*H125</f>
        <v>0</v>
      </c>
      <c r="S125" s="296">
        <v>0</v>
      </c>
      <c r="T125" s="297">
        <f>S125*H125</f>
        <v>0</v>
      </c>
      <c r="AR125" s="298" t="s">
        <v>135</v>
      </c>
      <c r="AT125" s="298" t="s">
        <v>122</v>
      </c>
      <c r="AU125" s="298" t="s">
        <v>75</v>
      </c>
      <c r="AY125" s="203" t="s">
        <v>119</v>
      </c>
      <c r="BE125" s="299">
        <f>IF(N125="základní",J125,0)</f>
        <v>0</v>
      </c>
      <c r="BF125" s="299">
        <f>IF(N125="snížená",J125,0)</f>
        <v>0</v>
      </c>
      <c r="BG125" s="299">
        <f>IF(N125="zákl. přenesená",J125,0)</f>
        <v>0</v>
      </c>
      <c r="BH125" s="299">
        <f>IF(N125="sníž. přenesená",J125,0)</f>
        <v>0</v>
      </c>
      <c r="BI125" s="299">
        <f>IF(N125="nulová",J125,0)</f>
        <v>0</v>
      </c>
      <c r="BJ125" s="203" t="s">
        <v>75</v>
      </c>
      <c r="BK125" s="299">
        <f>ROUND(I125*H125,2)</f>
        <v>0</v>
      </c>
      <c r="BL125" s="203" t="s">
        <v>135</v>
      </c>
      <c r="BM125" s="298" t="s">
        <v>77</v>
      </c>
    </row>
    <row r="126" spans="2:65" s="276" customFormat="1" ht="25.9" customHeight="1" x14ac:dyDescent="0.2">
      <c r="B126" s="275"/>
      <c r="D126" s="277" t="s">
        <v>67</v>
      </c>
      <c r="E126" s="278" t="s">
        <v>485</v>
      </c>
      <c r="F126" s="278" t="s">
        <v>486</v>
      </c>
      <c r="I126" s="195"/>
      <c r="J126" s="279">
        <f>BK126</f>
        <v>0</v>
      </c>
      <c r="L126" s="275"/>
      <c r="M126" s="280"/>
      <c r="P126" s="281">
        <f>SUM(P127:P128)</f>
        <v>0</v>
      </c>
      <c r="R126" s="281">
        <f>SUM(R127:R128)</f>
        <v>0</v>
      </c>
      <c r="T126" s="282">
        <f>SUM(T127:T128)</f>
        <v>0</v>
      </c>
      <c r="AR126" s="277" t="s">
        <v>75</v>
      </c>
      <c r="AT126" s="283" t="s">
        <v>67</v>
      </c>
      <c r="AU126" s="283" t="s">
        <v>68</v>
      </c>
      <c r="AY126" s="277" t="s">
        <v>119</v>
      </c>
      <c r="BK126" s="284">
        <f>SUM(BK127:BK128)</f>
        <v>0</v>
      </c>
    </row>
    <row r="127" spans="2:65" s="213" customFormat="1" ht="24.2" customHeight="1" x14ac:dyDescent="0.2">
      <c r="B127" s="212"/>
      <c r="C127" s="287" t="s">
        <v>77</v>
      </c>
      <c r="D127" s="287" t="s">
        <v>122</v>
      </c>
      <c r="E127" s="288" t="s">
        <v>487</v>
      </c>
      <c r="F127" s="289" t="s">
        <v>488</v>
      </c>
      <c r="G127" s="290" t="s">
        <v>489</v>
      </c>
      <c r="H127" s="291">
        <v>1</v>
      </c>
      <c r="I127" s="194">
        <v>0</v>
      </c>
      <c r="J127" s="292">
        <f>ROUND(I127*H127,2)</f>
        <v>0</v>
      </c>
      <c r="K127" s="293"/>
      <c r="L127" s="212"/>
      <c r="M127" s="294" t="s">
        <v>1</v>
      </c>
      <c r="N127" s="295" t="s">
        <v>33</v>
      </c>
      <c r="O127" s="296">
        <v>0</v>
      </c>
      <c r="P127" s="296">
        <f>O127*H127</f>
        <v>0</v>
      </c>
      <c r="Q127" s="296">
        <v>0</v>
      </c>
      <c r="R127" s="296">
        <f>Q127*H127</f>
        <v>0</v>
      </c>
      <c r="S127" s="296">
        <v>0</v>
      </c>
      <c r="T127" s="297">
        <f>S127*H127</f>
        <v>0</v>
      </c>
      <c r="AR127" s="298" t="s">
        <v>135</v>
      </c>
      <c r="AT127" s="298" t="s">
        <v>122</v>
      </c>
      <c r="AU127" s="298" t="s">
        <v>75</v>
      </c>
      <c r="AY127" s="203" t="s">
        <v>119</v>
      </c>
      <c r="BE127" s="299">
        <f>IF(N127="základní",J127,0)</f>
        <v>0</v>
      </c>
      <c r="BF127" s="299">
        <f>IF(N127="snížená",J127,0)</f>
        <v>0</v>
      </c>
      <c r="BG127" s="299">
        <f>IF(N127="zákl. přenesená",J127,0)</f>
        <v>0</v>
      </c>
      <c r="BH127" s="299">
        <f>IF(N127="sníž. přenesená",J127,0)</f>
        <v>0</v>
      </c>
      <c r="BI127" s="299">
        <f>IF(N127="nulová",J127,0)</f>
        <v>0</v>
      </c>
      <c r="BJ127" s="203" t="s">
        <v>75</v>
      </c>
      <c r="BK127" s="299">
        <f>ROUND(I127*H127,2)</f>
        <v>0</v>
      </c>
      <c r="BL127" s="203" t="s">
        <v>135</v>
      </c>
      <c r="BM127" s="298" t="s">
        <v>135</v>
      </c>
    </row>
    <row r="128" spans="2:65" s="213" customFormat="1" ht="24.2" customHeight="1" x14ac:dyDescent="0.2">
      <c r="B128" s="212"/>
      <c r="C128" s="287" t="s">
        <v>131</v>
      </c>
      <c r="D128" s="287" t="s">
        <v>122</v>
      </c>
      <c r="E128" s="288" t="s">
        <v>490</v>
      </c>
      <c r="F128" s="289" t="s">
        <v>491</v>
      </c>
      <c r="G128" s="290" t="s">
        <v>489</v>
      </c>
      <c r="H128" s="291">
        <v>1</v>
      </c>
      <c r="I128" s="194">
        <v>0</v>
      </c>
      <c r="J128" s="292">
        <f>ROUND(I128*H128,2)</f>
        <v>0</v>
      </c>
      <c r="K128" s="293"/>
      <c r="L128" s="212"/>
      <c r="M128" s="294" t="s">
        <v>1</v>
      </c>
      <c r="N128" s="295" t="s">
        <v>33</v>
      </c>
      <c r="O128" s="296">
        <v>0</v>
      </c>
      <c r="P128" s="296">
        <f>O128*H128</f>
        <v>0</v>
      </c>
      <c r="Q128" s="296">
        <v>0</v>
      </c>
      <c r="R128" s="296">
        <f>Q128*H128</f>
        <v>0</v>
      </c>
      <c r="S128" s="296">
        <v>0</v>
      </c>
      <c r="T128" s="297">
        <f>S128*H128</f>
        <v>0</v>
      </c>
      <c r="AR128" s="298" t="s">
        <v>135</v>
      </c>
      <c r="AT128" s="298" t="s">
        <v>122</v>
      </c>
      <c r="AU128" s="298" t="s">
        <v>75</v>
      </c>
      <c r="AY128" s="203" t="s">
        <v>119</v>
      </c>
      <c r="BE128" s="299">
        <f>IF(N128="základní",J128,0)</f>
        <v>0</v>
      </c>
      <c r="BF128" s="299">
        <f>IF(N128="snížená",J128,0)</f>
        <v>0</v>
      </c>
      <c r="BG128" s="299">
        <f>IF(N128="zákl. přenesená",J128,0)</f>
        <v>0</v>
      </c>
      <c r="BH128" s="299">
        <f>IF(N128="sníž. přenesená",J128,0)</f>
        <v>0</v>
      </c>
      <c r="BI128" s="299">
        <f>IF(N128="nulová",J128,0)</f>
        <v>0</v>
      </c>
      <c r="BJ128" s="203" t="s">
        <v>75</v>
      </c>
      <c r="BK128" s="299">
        <f>ROUND(I128*H128,2)</f>
        <v>0</v>
      </c>
      <c r="BL128" s="203" t="s">
        <v>135</v>
      </c>
      <c r="BM128" s="298" t="s">
        <v>143</v>
      </c>
    </row>
    <row r="129" spans="2:65" s="276" customFormat="1" ht="25.9" customHeight="1" x14ac:dyDescent="0.2">
      <c r="B129" s="275"/>
      <c r="D129" s="277" t="s">
        <v>67</v>
      </c>
      <c r="E129" s="278" t="s">
        <v>492</v>
      </c>
      <c r="F129" s="278" t="s">
        <v>493</v>
      </c>
      <c r="I129" s="195"/>
      <c r="J129" s="279">
        <f>BK129</f>
        <v>0</v>
      </c>
      <c r="L129" s="275"/>
      <c r="M129" s="280"/>
      <c r="P129" s="281">
        <f>SUM(P130:P152)</f>
        <v>0</v>
      </c>
      <c r="R129" s="281">
        <f>SUM(R130:R152)</f>
        <v>0</v>
      </c>
      <c r="T129" s="282">
        <f>SUM(T130:T152)</f>
        <v>0</v>
      </c>
      <c r="AR129" s="277" t="s">
        <v>75</v>
      </c>
      <c r="AT129" s="283" t="s">
        <v>67</v>
      </c>
      <c r="AU129" s="283" t="s">
        <v>68</v>
      </c>
      <c r="AY129" s="277" t="s">
        <v>119</v>
      </c>
      <c r="BK129" s="284">
        <f>SUM(BK130:BK152)</f>
        <v>0</v>
      </c>
    </row>
    <row r="130" spans="2:65" s="213" customFormat="1" ht="16.5" customHeight="1" x14ac:dyDescent="0.2">
      <c r="B130" s="212"/>
      <c r="C130" s="287" t="s">
        <v>135</v>
      </c>
      <c r="D130" s="287" t="s">
        <v>122</v>
      </c>
      <c r="E130" s="288" t="s">
        <v>494</v>
      </c>
      <c r="F130" s="289" t="s">
        <v>495</v>
      </c>
      <c r="G130" s="290" t="s">
        <v>290</v>
      </c>
      <c r="H130" s="291">
        <v>1</v>
      </c>
      <c r="I130" s="194">
        <v>0</v>
      </c>
      <c r="J130" s="292">
        <f t="shared" ref="J130:J152" si="0">ROUND(I130*H130,2)</f>
        <v>0</v>
      </c>
      <c r="K130" s="293"/>
      <c r="L130" s="212"/>
      <c r="M130" s="294" t="s">
        <v>1</v>
      </c>
      <c r="N130" s="295" t="s">
        <v>33</v>
      </c>
      <c r="O130" s="296">
        <v>0</v>
      </c>
      <c r="P130" s="296">
        <f t="shared" ref="P130:P152" si="1">O130*H130</f>
        <v>0</v>
      </c>
      <c r="Q130" s="296">
        <v>0</v>
      </c>
      <c r="R130" s="296">
        <f t="shared" ref="R130:R152" si="2">Q130*H130</f>
        <v>0</v>
      </c>
      <c r="S130" s="296">
        <v>0</v>
      </c>
      <c r="T130" s="297">
        <f t="shared" ref="T130:T152" si="3">S130*H130</f>
        <v>0</v>
      </c>
      <c r="AR130" s="298" t="s">
        <v>135</v>
      </c>
      <c r="AT130" s="298" t="s">
        <v>122</v>
      </c>
      <c r="AU130" s="298" t="s">
        <v>75</v>
      </c>
      <c r="AY130" s="203" t="s">
        <v>119</v>
      </c>
      <c r="BE130" s="299">
        <f t="shared" ref="BE130:BE152" si="4">IF(N130="základní",J130,0)</f>
        <v>0</v>
      </c>
      <c r="BF130" s="299">
        <f t="shared" ref="BF130:BF152" si="5">IF(N130="snížená",J130,0)</f>
        <v>0</v>
      </c>
      <c r="BG130" s="299">
        <f t="shared" ref="BG130:BG152" si="6">IF(N130="zákl. přenesená",J130,0)</f>
        <v>0</v>
      </c>
      <c r="BH130" s="299">
        <f t="shared" ref="BH130:BH152" si="7">IF(N130="sníž. přenesená",J130,0)</f>
        <v>0</v>
      </c>
      <c r="BI130" s="299">
        <f t="shared" ref="BI130:BI152" si="8">IF(N130="nulová",J130,0)</f>
        <v>0</v>
      </c>
      <c r="BJ130" s="203" t="s">
        <v>75</v>
      </c>
      <c r="BK130" s="299">
        <f t="shared" ref="BK130:BK152" si="9">ROUND(I130*H130,2)</f>
        <v>0</v>
      </c>
      <c r="BL130" s="203" t="s">
        <v>135</v>
      </c>
      <c r="BM130" s="298" t="s">
        <v>151</v>
      </c>
    </row>
    <row r="131" spans="2:65" s="213" customFormat="1" ht="24.2" customHeight="1" x14ac:dyDescent="0.2">
      <c r="B131" s="212"/>
      <c r="C131" s="287" t="s">
        <v>139</v>
      </c>
      <c r="D131" s="287" t="s">
        <v>122</v>
      </c>
      <c r="E131" s="288" t="s">
        <v>496</v>
      </c>
      <c r="F131" s="289" t="s">
        <v>497</v>
      </c>
      <c r="G131" s="290" t="s">
        <v>125</v>
      </c>
      <c r="H131" s="291">
        <v>37</v>
      </c>
      <c r="I131" s="194">
        <v>0</v>
      </c>
      <c r="J131" s="292">
        <f t="shared" si="0"/>
        <v>0</v>
      </c>
      <c r="K131" s="293"/>
      <c r="L131" s="212"/>
      <c r="M131" s="294" t="s">
        <v>1</v>
      </c>
      <c r="N131" s="295" t="s">
        <v>33</v>
      </c>
      <c r="O131" s="296">
        <v>0</v>
      </c>
      <c r="P131" s="296">
        <f t="shared" si="1"/>
        <v>0</v>
      </c>
      <c r="Q131" s="296">
        <v>0</v>
      </c>
      <c r="R131" s="296">
        <f t="shared" si="2"/>
        <v>0</v>
      </c>
      <c r="S131" s="296">
        <v>0</v>
      </c>
      <c r="T131" s="297">
        <f t="shared" si="3"/>
        <v>0</v>
      </c>
      <c r="AR131" s="298" t="s">
        <v>135</v>
      </c>
      <c r="AT131" s="298" t="s">
        <v>122</v>
      </c>
      <c r="AU131" s="298" t="s">
        <v>75</v>
      </c>
      <c r="AY131" s="203" t="s">
        <v>119</v>
      </c>
      <c r="BE131" s="299">
        <f t="shared" si="4"/>
        <v>0</v>
      </c>
      <c r="BF131" s="299">
        <f t="shared" si="5"/>
        <v>0</v>
      </c>
      <c r="BG131" s="299">
        <f t="shared" si="6"/>
        <v>0</v>
      </c>
      <c r="BH131" s="299">
        <f t="shared" si="7"/>
        <v>0</v>
      </c>
      <c r="BI131" s="299">
        <f t="shared" si="8"/>
        <v>0</v>
      </c>
      <c r="BJ131" s="203" t="s">
        <v>75</v>
      </c>
      <c r="BK131" s="299">
        <f t="shared" si="9"/>
        <v>0</v>
      </c>
      <c r="BL131" s="203" t="s">
        <v>135</v>
      </c>
      <c r="BM131" s="298" t="s">
        <v>159</v>
      </c>
    </row>
    <row r="132" spans="2:65" s="213" customFormat="1" ht="16.5" customHeight="1" x14ac:dyDescent="0.2">
      <c r="B132" s="212"/>
      <c r="C132" s="287" t="s">
        <v>143</v>
      </c>
      <c r="D132" s="287" t="s">
        <v>122</v>
      </c>
      <c r="E132" s="288" t="s">
        <v>498</v>
      </c>
      <c r="F132" s="289" t="s">
        <v>499</v>
      </c>
      <c r="G132" s="290" t="s">
        <v>125</v>
      </c>
      <c r="H132" s="291">
        <v>16</v>
      </c>
      <c r="I132" s="194">
        <v>0</v>
      </c>
      <c r="J132" s="292">
        <f t="shared" si="0"/>
        <v>0</v>
      </c>
      <c r="K132" s="293"/>
      <c r="L132" s="212"/>
      <c r="M132" s="294" t="s">
        <v>1</v>
      </c>
      <c r="N132" s="295" t="s">
        <v>33</v>
      </c>
      <c r="O132" s="296">
        <v>0</v>
      </c>
      <c r="P132" s="296">
        <f t="shared" si="1"/>
        <v>0</v>
      </c>
      <c r="Q132" s="296">
        <v>0</v>
      </c>
      <c r="R132" s="296">
        <f t="shared" si="2"/>
        <v>0</v>
      </c>
      <c r="S132" s="296">
        <v>0</v>
      </c>
      <c r="T132" s="297">
        <f t="shared" si="3"/>
        <v>0</v>
      </c>
      <c r="AR132" s="298" t="s">
        <v>135</v>
      </c>
      <c r="AT132" s="298" t="s">
        <v>122</v>
      </c>
      <c r="AU132" s="298" t="s">
        <v>75</v>
      </c>
      <c r="AY132" s="203" t="s">
        <v>119</v>
      </c>
      <c r="BE132" s="299">
        <f t="shared" si="4"/>
        <v>0</v>
      </c>
      <c r="BF132" s="299">
        <f t="shared" si="5"/>
        <v>0</v>
      </c>
      <c r="BG132" s="299">
        <f t="shared" si="6"/>
        <v>0</v>
      </c>
      <c r="BH132" s="299">
        <f t="shared" si="7"/>
        <v>0</v>
      </c>
      <c r="BI132" s="299">
        <f t="shared" si="8"/>
        <v>0</v>
      </c>
      <c r="BJ132" s="203" t="s">
        <v>75</v>
      </c>
      <c r="BK132" s="299">
        <f t="shared" si="9"/>
        <v>0</v>
      </c>
      <c r="BL132" s="203" t="s">
        <v>135</v>
      </c>
      <c r="BM132" s="298" t="s">
        <v>8</v>
      </c>
    </row>
    <row r="133" spans="2:65" s="213" customFormat="1" ht="16.5" customHeight="1" x14ac:dyDescent="0.2">
      <c r="B133" s="212"/>
      <c r="C133" s="287" t="s">
        <v>147</v>
      </c>
      <c r="D133" s="287" t="s">
        <v>122</v>
      </c>
      <c r="E133" s="288" t="s">
        <v>500</v>
      </c>
      <c r="F133" s="289" t="s">
        <v>501</v>
      </c>
      <c r="G133" s="290" t="s">
        <v>125</v>
      </c>
      <c r="H133" s="291">
        <v>82</v>
      </c>
      <c r="I133" s="194">
        <v>0</v>
      </c>
      <c r="J133" s="292">
        <f t="shared" si="0"/>
        <v>0</v>
      </c>
      <c r="K133" s="293"/>
      <c r="L133" s="212"/>
      <c r="M133" s="294" t="s">
        <v>1</v>
      </c>
      <c r="N133" s="295" t="s">
        <v>33</v>
      </c>
      <c r="O133" s="296">
        <v>0</v>
      </c>
      <c r="P133" s="296">
        <f t="shared" si="1"/>
        <v>0</v>
      </c>
      <c r="Q133" s="296">
        <v>0</v>
      </c>
      <c r="R133" s="296">
        <f t="shared" si="2"/>
        <v>0</v>
      </c>
      <c r="S133" s="296">
        <v>0</v>
      </c>
      <c r="T133" s="297">
        <f t="shared" si="3"/>
        <v>0</v>
      </c>
      <c r="AR133" s="298" t="s">
        <v>135</v>
      </c>
      <c r="AT133" s="298" t="s">
        <v>122</v>
      </c>
      <c r="AU133" s="298" t="s">
        <v>75</v>
      </c>
      <c r="AY133" s="203" t="s">
        <v>119</v>
      </c>
      <c r="BE133" s="299">
        <f t="shared" si="4"/>
        <v>0</v>
      </c>
      <c r="BF133" s="299">
        <f t="shared" si="5"/>
        <v>0</v>
      </c>
      <c r="BG133" s="299">
        <f t="shared" si="6"/>
        <v>0</v>
      </c>
      <c r="BH133" s="299">
        <f t="shared" si="7"/>
        <v>0</v>
      </c>
      <c r="BI133" s="299">
        <f t="shared" si="8"/>
        <v>0</v>
      </c>
      <c r="BJ133" s="203" t="s">
        <v>75</v>
      </c>
      <c r="BK133" s="299">
        <f t="shared" si="9"/>
        <v>0</v>
      </c>
      <c r="BL133" s="203" t="s">
        <v>135</v>
      </c>
      <c r="BM133" s="298" t="s">
        <v>175</v>
      </c>
    </row>
    <row r="134" spans="2:65" s="213" customFormat="1" ht="24.2" customHeight="1" x14ac:dyDescent="0.2">
      <c r="B134" s="212"/>
      <c r="C134" s="287" t="s">
        <v>151</v>
      </c>
      <c r="D134" s="287" t="s">
        <v>122</v>
      </c>
      <c r="E134" s="288" t="s">
        <v>502</v>
      </c>
      <c r="F134" s="289" t="s">
        <v>503</v>
      </c>
      <c r="G134" s="290" t="s">
        <v>290</v>
      </c>
      <c r="H134" s="291">
        <v>1</v>
      </c>
      <c r="I134" s="194">
        <v>0</v>
      </c>
      <c r="J134" s="292">
        <f t="shared" si="0"/>
        <v>0</v>
      </c>
      <c r="K134" s="293"/>
      <c r="L134" s="212"/>
      <c r="M134" s="294" t="s">
        <v>1</v>
      </c>
      <c r="N134" s="295" t="s">
        <v>33</v>
      </c>
      <c r="O134" s="296">
        <v>0</v>
      </c>
      <c r="P134" s="296">
        <f t="shared" si="1"/>
        <v>0</v>
      </c>
      <c r="Q134" s="296">
        <v>0</v>
      </c>
      <c r="R134" s="296">
        <f t="shared" si="2"/>
        <v>0</v>
      </c>
      <c r="S134" s="296">
        <v>0</v>
      </c>
      <c r="T134" s="297">
        <f t="shared" si="3"/>
        <v>0</v>
      </c>
      <c r="AR134" s="298" t="s">
        <v>135</v>
      </c>
      <c r="AT134" s="298" t="s">
        <v>122</v>
      </c>
      <c r="AU134" s="298" t="s">
        <v>75</v>
      </c>
      <c r="AY134" s="203" t="s">
        <v>119</v>
      </c>
      <c r="BE134" s="299">
        <f t="shared" si="4"/>
        <v>0</v>
      </c>
      <c r="BF134" s="299">
        <f t="shared" si="5"/>
        <v>0</v>
      </c>
      <c r="BG134" s="299">
        <f t="shared" si="6"/>
        <v>0</v>
      </c>
      <c r="BH134" s="299">
        <f t="shared" si="7"/>
        <v>0</v>
      </c>
      <c r="BI134" s="299">
        <f t="shared" si="8"/>
        <v>0</v>
      </c>
      <c r="BJ134" s="203" t="s">
        <v>75</v>
      </c>
      <c r="BK134" s="299">
        <f t="shared" si="9"/>
        <v>0</v>
      </c>
      <c r="BL134" s="203" t="s">
        <v>135</v>
      </c>
      <c r="BM134" s="298" t="s">
        <v>126</v>
      </c>
    </row>
    <row r="135" spans="2:65" s="213" customFormat="1" ht="24.2" customHeight="1" x14ac:dyDescent="0.2">
      <c r="B135" s="212"/>
      <c r="C135" s="287" t="s">
        <v>155</v>
      </c>
      <c r="D135" s="287" t="s">
        <v>122</v>
      </c>
      <c r="E135" s="288" t="s">
        <v>504</v>
      </c>
      <c r="F135" s="289" t="s">
        <v>505</v>
      </c>
      <c r="G135" s="290" t="s">
        <v>290</v>
      </c>
      <c r="H135" s="291">
        <v>1</v>
      </c>
      <c r="I135" s="194">
        <v>0</v>
      </c>
      <c r="J135" s="292">
        <f t="shared" si="0"/>
        <v>0</v>
      </c>
      <c r="K135" s="293"/>
      <c r="L135" s="212"/>
      <c r="M135" s="294" t="s">
        <v>1</v>
      </c>
      <c r="N135" s="295" t="s">
        <v>33</v>
      </c>
      <c r="O135" s="296">
        <v>0</v>
      </c>
      <c r="P135" s="296">
        <f t="shared" si="1"/>
        <v>0</v>
      </c>
      <c r="Q135" s="296">
        <v>0</v>
      </c>
      <c r="R135" s="296">
        <f t="shared" si="2"/>
        <v>0</v>
      </c>
      <c r="S135" s="296">
        <v>0</v>
      </c>
      <c r="T135" s="297">
        <f t="shared" si="3"/>
        <v>0</v>
      </c>
      <c r="AR135" s="298" t="s">
        <v>135</v>
      </c>
      <c r="AT135" s="298" t="s">
        <v>122</v>
      </c>
      <c r="AU135" s="298" t="s">
        <v>75</v>
      </c>
      <c r="AY135" s="203" t="s">
        <v>119</v>
      </c>
      <c r="BE135" s="299">
        <f t="shared" si="4"/>
        <v>0</v>
      </c>
      <c r="BF135" s="299">
        <f t="shared" si="5"/>
        <v>0</v>
      </c>
      <c r="BG135" s="299">
        <f t="shared" si="6"/>
        <v>0</v>
      </c>
      <c r="BH135" s="299">
        <f t="shared" si="7"/>
        <v>0</v>
      </c>
      <c r="BI135" s="299">
        <f t="shared" si="8"/>
        <v>0</v>
      </c>
      <c r="BJ135" s="203" t="s">
        <v>75</v>
      </c>
      <c r="BK135" s="299">
        <f t="shared" si="9"/>
        <v>0</v>
      </c>
      <c r="BL135" s="203" t="s">
        <v>135</v>
      </c>
      <c r="BM135" s="298" t="s">
        <v>191</v>
      </c>
    </row>
    <row r="136" spans="2:65" s="213" customFormat="1" ht="21.75" customHeight="1" x14ac:dyDescent="0.2">
      <c r="B136" s="212"/>
      <c r="C136" s="287" t="s">
        <v>159</v>
      </c>
      <c r="D136" s="287" t="s">
        <v>122</v>
      </c>
      <c r="E136" s="288" t="s">
        <v>506</v>
      </c>
      <c r="F136" s="289" t="s">
        <v>507</v>
      </c>
      <c r="G136" s="290" t="s">
        <v>489</v>
      </c>
      <c r="H136" s="291">
        <v>8</v>
      </c>
      <c r="I136" s="194">
        <v>0</v>
      </c>
      <c r="J136" s="292">
        <f t="shared" si="0"/>
        <v>0</v>
      </c>
      <c r="K136" s="293"/>
      <c r="L136" s="212"/>
      <c r="M136" s="294" t="s">
        <v>1</v>
      </c>
      <c r="N136" s="295" t="s">
        <v>33</v>
      </c>
      <c r="O136" s="296">
        <v>0</v>
      </c>
      <c r="P136" s="296">
        <f t="shared" si="1"/>
        <v>0</v>
      </c>
      <c r="Q136" s="296">
        <v>0</v>
      </c>
      <c r="R136" s="296">
        <f t="shared" si="2"/>
        <v>0</v>
      </c>
      <c r="S136" s="296">
        <v>0</v>
      </c>
      <c r="T136" s="297">
        <f t="shared" si="3"/>
        <v>0</v>
      </c>
      <c r="AR136" s="298" t="s">
        <v>135</v>
      </c>
      <c r="AT136" s="298" t="s">
        <v>122</v>
      </c>
      <c r="AU136" s="298" t="s">
        <v>75</v>
      </c>
      <c r="AY136" s="203" t="s">
        <v>119</v>
      </c>
      <c r="BE136" s="299">
        <f t="shared" si="4"/>
        <v>0</v>
      </c>
      <c r="BF136" s="299">
        <f t="shared" si="5"/>
        <v>0</v>
      </c>
      <c r="BG136" s="299">
        <f t="shared" si="6"/>
        <v>0</v>
      </c>
      <c r="BH136" s="299">
        <f t="shared" si="7"/>
        <v>0</v>
      </c>
      <c r="BI136" s="299">
        <f t="shared" si="8"/>
        <v>0</v>
      </c>
      <c r="BJ136" s="203" t="s">
        <v>75</v>
      </c>
      <c r="BK136" s="299">
        <f t="shared" si="9"/>
        <v>0</v>
      </c>
      <c r="BL136" s="203" t="s">
        <v>135</v>
      </c>
      <c r="BM136" s="298" t="s">
        <v>197</v>
      </c>
    </row>
    <row r="137" spans="2:65" s="213" customFormat="1" ht="21.75" customHeight="1" x14ac:dyDescent="0.2">
      <c r="B137" s="212"/>
      <c r="C137" s="287" t="s">
        <v>163</v>
      </c>
      <c r="D137" s="287" t="s">
        <v>122</v>
      </c>
      <c r="E137" s="288" t="s">
        <v>508</v>
      </c>
      <c r="F137" s="289" t="s">
        <v>509</v>
      </c>
      <c r="G137" s="290" t="s">
        <v>489</v>
      </c>
      <c r="H137" s="291">
        <v>16</v>
      </c>
      <c r="I137" s="194">
        <v>0</v>
      </c>
      <c r="J137" s="292">
        <f t="shared" si="0"/>
        <v>0</v>
      </c>
      <c r="K137" s="293"/>
      <c r="L137" s="212"/>
      <c r="M137" s="294" t="s">
        <v>1</v>
      </c>
      <c r="N137" s="295" t="s">
        <v>33</v>
      </c>
      <c r="O137" s="296">
        <v>0</v>
      </c>
      <c r="P137" s="296">
        <f t="shared" si="1"/>
        <v>0</v>
      </c>
      <c r="Q137" s="296">
        <v>0</v>
      </c>
      <c r="R137" s="296">
        <f t="shared" si="2"/>
        <v>0</v>
      </c>
      <c r="S137" s="296">
        <v>0</v>
      </c>
      <c r="T137" s="297">
        <f t="shared" si="3"/>
        <v>0</v>
      </c>
      <c r="AR137" s="298" t="s">
        <v>135</v>
      </c>
      <c r="AT137" s="298" t="s">
        <v>122</v>
      </c>
      <c r="AU137" s="298" t="s">
        <v>75</v>
      </c>
      <c r="AY137" s="203" t="s">
        <v>119</v>
      </c>
      <c r="BE137" s="299">
        <f t="shared" si="4"/>
        <v>0</v>
      </c>
      <c r="BF137" s="299">
        <f t="shared" si="5"/>
        <v>0</v>
      </c>
      <c r="BG137" s="299">
        <f t="shared" si="6"/>
        <v>0</v>
      </c>
      <c r="BH137" s="299">
        <f t="shared" si="7"/>
        <v>0</v>
      </c>
      <c r="BI137" s="299">
        <f t="shared" si="8"/>
        <v>0</v>
      </c>
      <c r="BJ137" s="203" t="s">
        <v>75</v>
      </c>
      <c r="BK137" s="299">
        <f t="shared" si="9"/>
        <v>0</v>
      </c>
      <c r="BL137" s="203" t="s">
        <v>135</v>
      </c>
      <c r="BM137" s="298" t="s">
        <v>202</v>
      </c>
    </row>
    <row r="138" spans="2:65" s="213" customFormat="1" ht="21.75" customHeight="1" x14ac:dyDescent="0.2">
      <c r="B138" s="212"/>
      <c r="C138" s="287" t="s">
        <v>8</v>
      </c>
      <c r="D138" s="287" t="s">
        <v>122</v>
      </c>
      <c r="E138" s="288" t="s">
        <v>510</v>
      </c>
      <c r="F138" s="289" t="s">
        <v>511</v>
      </c>
      <c r="G138" s="290" t="s">
        <v>489</v>
      </c>
      <c r="H138" s="291">
        <v>6</v>
      </c>
      <c r="I138" s="194">
        <v>0</v>
      </c>
      <c r="J138" s="292">
        <f t="shared" si="0"/>
        <v>0</v>
      </c>
      <c r="K138" s="293"/>
      <c r="L138" s="212"/>
      <c r="M138" s="294" t="s">
        <v>1</v>
      </c>
      <c r="N138" s="295" t="s">
        <v>33</v>
      </c>
      <c r="O138" s="296">
        <v>0</v>
      </c>
      <c r="P138" s="296">
        <f t="shared" si="1"/>
        <v>0</v>
      </c>
      <c r="Q138" s="296">
        <v>0</v>
      </c>
      <c r="R138" s="296">
        <f t="shared" si="2"/>
        <v>0</v>
      </c>
      <c r="S138" s="296">
        <v>0</v>
      </c>
      <c r="T138" s="297">
        <f t="shared" si="3"/>
        <v>0</v>
      </c>
      <c r="AR138" s="298" t="s">
        <v>135</v>
      </c>
      <c r="AT138" s="298" t="s">
        <v>122</v>
      </c>
      <c r="AU138" s="298" t="s">
        <v>75</v>
      </c>
      <c r="AY138" s="203" t="s">
        <v>119</v>
      </c>
      <c r="BE138" s="299">
        <f t="shared" si="4"/>
        <v>0</v>
      </c>
      <c r="BF138" s="299">
        <f t="shared" si="5"/>
        <v>0</v>
      </c>
      <c r="BG138" s="299">
        <f t="shared" si="6"/>
        <v>0</v>
      </c>
      <c r="BH138" s="299">
        <f t="shared" si="7"/>
        <v>0</v>
      </c>
      <c r="BI138" s="299">
        <f t="shared" si="8"/>
        <v>0</v>
      </c>
      <c r="BJ138" s="203" t="s">
        <v>75</v>
      </c>
      <c r="BK138" s="299">
        <f t="shared" si="9"/>
        <v>0</v>
      </c>
      <c r="BL138" s="203" t="s">
        <v>135</v>
      </c>
      <c r="BM138" s="298" t="s">
        <v>208</v>
      </c>
    </row>
    <row r="139" spans="2:65" s="213" customFormat="1" ht="24.2" customHeight="1" x14ac:dyDescent="0.2">
      <c r="B139" s="212"/>
      <c r="C139" s="287" t="s">
        <v>171</v>
      </c>
      <c r="D139" s="287" t="s">
        <v>122</v>
      </c>
      <c r="E139" s="288" t="s">
        <v>512</v>
      </c>
      <c r="F139" s="289" t="s">
        <v>513</v>
      </c>
      <c r="G139" s="290" t="s">
        <v>489</v>
      </c>
      <c r="H139" s="291">
        <v>2</v>
      </c>
      <c r="I139" s="194">
        <v>0</v>
      </c>
      <c r="J139" s="292">
        <f t="shared" si="0"/>
        <v>0</v>
      </c>
      <c r="K139" s="293"/>
      <c r="L139" s="212"/>
      <c r="M139" s="294" t="s">
        <v>1</v>
      </c>
      <c r="N139" s="295" t="s">
        <v>33</v>
      </c>
      <c r="O139" s="296">
        <v>0</v>
      </c>
      <c r="P139" s="296">
        <f t="shared" si="1"/>
        <v>0</v>
      </c>
      <c r="Q139" s="296">
        <v>0</v>
      </c>
      <c r="R139" s="296">
        <f t="shared" si="2"/>
        <v>0</v>
      </c>
      <c r="S139" s="296">
        <v>0</v>
      </c>
      <c r="T139" s="297">
        <f t="shared" si="3"/>
        <v>0</v>
      </c>
      <c r="AR139" s="298" t="s">
        <v>135</v>
      </c>
      <c r="AT139" s="298" t="s">
        <v>122</v>
      </c>
      <c r="AU139" s="298" t="s">
        <v>75</v>
      </c>
      <c r="AY139" s="203" t="s">
        <v>119</v>
      </c>
      <c r="BE139" s="299">
        <f t="shared" si="4"/>
        <v>0</v>
      </c>
      <c r="BF139" s="299">
        <f t="shared" si="5"/>
        <v>0</v>
      </c>
      <c r="BG139" s="299">
        <f t="shared" si="6"/>
        <v>0</v>
      </c>
      <c r="BH139" s="299">
        <f t="shared" si="7"/>
        <v>0</v>
      </c>
      <c r="BI139" s="299">
        <f t="shared" si="8"/>
        <v>0</v>
      </c>
      <c r="BJ139" s="203" t="s">
        <v>75</v>
      </c>
      <c r="BK139" s="299">
        <f t="shared" si="9"/>
        <v>0</v>
      </c>
      <c r="BL139" s="203" t="s">
        <v>135</v>
      </c>
      <c r="BM139" s="298" t="s">
        <v>214</v>
      </c>
    </row>
    <row r="140" spans="2:65" s="213" customFormat="1" ht="24.2" customHeight="1" x14ac:dyDescent="0.2">
      <c r="B140" s="212"/>
      <c r="C140" s="287" t="s">
        <v>175</v>
      </c>
      <c r="D140" s="287" t="s">
        <v>122</v>
      </c>
      <c r="E140" s="288" t="s">
        <v>514</v>
      </c>
      <c r="F140" s="289" t="s">
        <v>515</v>
      </c>
      <c r="G140" s="290" t="s">
        <v>489</v>
      </c>
      <c r="H140" s="291">
        <v>1</v>
      </c>
      <c r="I140" s="194">
        <v>0</v>
      </c>
      <c r="J140" s="292">
        <f t="shared" si="0"/>
        <v>0</v>
      </c>
      <c r="K140" s="293"/>
      <c r="L140" s="212"/>
      <c r="M140" s="294" t="s">
        <v>1</v>
      </c>
      <c r="N140" s="295" t="s">
        <v>33</v>
      </c>
      <c r="O140" s="296">
        <v>0</v>
      </c>
      <c r="P140" s="296">
        <f t="shared" si="1"/>
        <v>0</v>
      </c>
      <c r="Q140" s="296">
        <v>0</v>
      </c>
      <c r="R140" s="296">
        <f t="shared" si="2"/>
        <v>0</v>
      </c>
      <c r="S140" s="296">
        <v>0</v>
      </c>
      <c r="T140" s="297">
        <f t="shared" si="3"/>
        <v>0</v>
      </c>
      <c r="AR140" s="298" t="s">
        <v>135</v>
      </c>
      <c r="AT140" s="298" t="s">
        <v>122</v>
      </c>
      <c r="AU140" s="298" t="s">
        <v>75</v>
      </c>
      <c r="AY140" s="203" t="s">
        <v>119</v>
      </c>
      <c r="BE140" s="299">
        <f t="shared" si="4"/>
        <v>0</v>
      </c>
      <c r="BF140" s="299">
        <f t="shared" si="5"/>
        <v>0</v>
      </c>
      <c r="BG140" s="299">
        <f t="shared" si="6"/>
        <v>0</v>
      </c>
      <c r="BH140" s="299">
        <f t="shared" si="7"/>
        <v>0</v>
      </c>
      <c r="BI140" s="299">
        <f t="shared" si="8"/>
        <v>0</v>
      </c>
      <c r="BJ140" s="203" t="s">
        <v>75</v>
      </c>
      <c r="BK140" s="299">
        <f t="shared" si="9"/>
        <v>0</v>
      </c>
      <c r="BL140" s="203" t="s">
        <v>135</v>
      </c>
      <c r="BM140" s="298" t="s">
        <v>222</v>
      </c>
    </row>
    <row r="141" spans="2:65" s="213" customFormat="1" ht="16.5" customHeight="1" x14ac:dyDescent="0.2">
      <c r="B141" s="212"/>
      <c r="C141" s="287" t="s">
        <v>179</v>
      </c>
      <c r="D141" s="287" t="s">
        <v>122</v>
      </c>
      <c r="E141" s="288" t="s">
        <v>516</v>
      </c>
      <c r="F141" s="289" t="s">
        <v>517</v>
      </c>
      <c r="G141" s="290" t="s">
        <v>489</v>
      </c>
      <c r="H141" s="291">
        <v>16</v>
      </c>
      <c r="I141" s="194">
        <v>0</v>
      </c>
      <c r="J141" s="292">
        <f t="shared" si="0"/>
        <v>0</v>
      </c>
      <c r="K141" s="293"/>
      <c r="L141" s="212"/>
      <c r="M141" s="294" t="s">
        <v>1</v>
      </c>
      <c r="N141" s="295" t="s">
        <v>33</v>
      </c>
      <c r="O141" s="296">
        <v>0</v>
      </c>
      <c r="P141" s="296">
        <f t="shared" si="1"/>
        <v>0</v>
      </c>
      <c r="Q141" s="296">
        <v>0</v>
      </c>
      <c r="R141" s="296">
        <f t="shared" si="2"/>
        <v>0</v>
      </c>
      <c r="S141" s="296">
        <v>0</v>
      </c>
      <c r="T141" s="297">
        <f t="shared" si="3"/>
        <v>0</v>
      </c>
      <c r="AR141" s="298" t="s">
        <v>135</v>
      </c>
      <c r="AT141" s="298" t="s">
        <v>122</v>
      </c>
      <c r="AU141" s="298" t="s">
        <v>75</v>
      </c>
      <c r="AY141" s="203" t="s">
        <v>119</v>
      </c>
      <c r="BE141" s="299">
        <f t="shared" si="4"/>
        <v>0</v>
      </c>
      <c r="BF141" s="299">
        <f t="shared" si="5"/>
        <v>0</v>
      </c>
      <c r="BG141" s="299">
        <f t="shared" si="6"/>
        <v>0</v>
      </c>
      <c r="BH141" s="299">
        <f t="shared" si="7"/>
        <v>0</v>
      </c>
      <c r="BI141" s="299">
        <f t="shared" si="8"/>
        <v>0</v>
      </c>
      <c r="BJ141" s="203" t="s">
        <v>75</v>
      </c>
      <c r="BK141" s="299">
        <f t="shared" si="9"/>
        <v>0</v>
      </c>
      <c r="BL141" s="203" t="s">
        <v>135</v>
      </c>
      <c r="BM141" s="298" t="s">
        <v>229</v>
      </c>
    </row>
    <row r="142" spans="2:65" s="213" customFormat="1" ht="24.2" customHeight="1" x14ac:dyDescent="0.2">
      <c r="B142" s="212"/>
      <c r="C142" s="287" t="s">
        <v>126</v>
      </c>
      <c r="D142" s="287" t="s">
        <v>122</v>
      </c>
      <c r="E142" s="288" t="s">
        <v>518</v>
      </c>
      <c r="F142" s="289" t="s">
        <v>519</v>
      </c>
      <c r="G142" s="290" t="s">
        <v>489</v>
      </c>
      <c r="H142" s="291">
        <v>1</v>
      </c>
      <c r="I142" s="194">
        <v>0</v>
      </c>
      <c r="J142" s="292">
        <f t="shared" si="0"/>
        <v>0</v>
      </c>
      <c r="K142" s="293"/>
      <c r="L142" s="212"/>
      <c r="M142" s="294" t="s">
        <v>1</v>
      </c>
      <c r="N142" s="295" t="s">
        <v>33</v>
      </c>
      <c r="O142" s="296">
        <v>0</v>
      </c>
      <c r="P142" s="296">
        <f t="shared" si="1"/>
        <v>0</v>
      </c>
      <c r="Q142" s="296">
        <v>0</v>
      </c>
      <c r="R142" s="296">
        <f t="shared" si="2"/>
        <v>0</v>
      </c>
      <c r="S142" s="296">
        <v>0</v>
      </c>
      <c r="T142" s="297">
        <f t="shared" si="3"/>
        <v>0</v>
      </c>
      <c r="AR142" s="298" t="s">
        <v>135</v>
      </c>
      <c r="AT142" s="298" t="s">
        <v>122</v>
      </c>
      <c r="AU142" s="298" t="s">
        <v>75</v>
      </c>
      <c r="AY142" s="203" t="s">
        <v>119</v>
      </c>
      <c r="BE142" s="299">
        <f t="shared" si="4"/>
        <v>0</v>
      </c>
      <c r="BF142" s="299">
        <f t="shared" si="5"/>
        <v>0</v>
      </c>
      <c r="BG142" s="299">
        <f t="shared" si="6"/>
        <v>0</v>
      </c>
      <c r="BH142" s="299">
        <f t="shared" si="7"/>
        <v>0</v>
      </c>
      <c r="BI142" s="299">
        <f t="shared" si="8"/>
        <v>0</v>
      </c>
      <c r="BJ142" s="203" t="s">
        <v>75</v>
      </c>
      <c r="BK142" s="299">
        <f t="shared" si="9"/>
        <v>0</v>
      </c>
      <c r="BL142" s="203" t="s">
        <v>135</v>
      </c>
      <c r="BM142" s="298" t="s">
        <v>186</v>
      </c>
    </row>
    <row r="143" spans="2:65" s="213" customFormat="1" ht="24.2" customHeight="1" x14ac:dyDescent="0.2">
      <c r="B143" s="212"/>
      <c r="C143" s="287" t="s">
        <v>188</v>
      </c>
      <c r="D143" s="287" t="s">
        <v>122</v>
      </c>
      <c r="E143" s="288" t="s">
        <v>520</v>
      </c>
      <c r="F143" s="289" t="s">
        <v>521</v>
      </c>
      <c r="G143" s="290" t="s">
        <v>443</v>
      </c>
      <c r="H143" s="291">
        <v>6</v>
      </c>
      <c r="I143" s="194">
        <v>0</v>
      </c>
      <c r="J143" s="292">
        <f t="shared" si="0"/>
        <v>0</v>
      </c>
      <c r="K143" s="293"/>
      <c r="L143" s="212"/>
      <c r="M143" s="294" t="s">
        <v>1</v>
      </c>
      <c r="N143" s="295" t="s">
        <v>33</v>
      </c>
      <c r="O143" s="296">
        <v>0</v>
      </c>
      <c r="P143" s="296">
        <f t="shared" si="1"/>
        <v>0</v>
      </c>
      <c r="Q143" s="296">
        <v>0</v>
      </c>
      <c r="R143" s="296">
        <f t="shared" si="2"/>
        <v>0</v>
      </c>
      <c r="S143" s="296">
        <v>0</v>
      </c>
      <c r="T143" s="297">
        <f t="shared" si="3"/>
        <v>0</v>
      </c>
      <c r="AR143" s="298" t="s">
        <v>135</v>
      </c>
      <c r="AT143" s="298" t="s">
        <v>122</v>
      </c>
      <c r="AU143" s="298" t="s">
        <v>75</v>
      </c>
      <c r="AY143" s="203" t="s">
        <v>119</v>
      </c>
      <c r="BE143" s="299">
        <f t="shared" si="4"/>
        <v>0</v>
      </c>
      <c r="BF143" s="299">
        <f t="shared" si="5"/>
        <v>0</v>
      </c>
      <c r="BG143" s="299">
        <f t="shared" si="6"/>
        <v>0</v>
      </c>
      <c r="BH143" s="299">
        <f t="shared" si="7"/>
        <v>0</v>
      </c>
      <c r="BI143" s="299">
        <f t="shared" si="8"/>
        <v>0</v>
      </c>
      <c r="BJ143" s="203" t="s">
        <v>75</v>
      </c>
      <c r="BK143" s="299">
        <f t="shared" si="9"/>
        <v>0</v>
      </c>
      <c r="BL143" s="203" t="s">
        <v>135</v>
      </c>
      <c r="BM143" s="298" t="s">
        <v>245</v>
      </c>
    </row>
    <row r="144" spans="2:65" s="213" customFormat="1" ht="24.2" customHeight="1" x14ac:dyDescent="0.2">
      <c r="B144" s="212"/>
      <c r="C144" s="287" t="s">
        <v>191</v>
      </c>
      <c r="D144" s="287" t="s">
        <v>122</v>
      </c>
      <c r="E144" s="288" t="s">
        <v>522</v>
      </c>
      <c r="F144" s="289" t="s">
        <v>523</v>
      </c>
      <c r="G144" s="290" t="s">
        <v>443</v>
      </c>
      <c r="H144" s="291">
        <v>4</v>
      </c>
      <c r="I144" s="194">
        <v>0</v>
      </c>
      <c r="J144" s="292">
        <f t="shared" si="0"/>
        <v>0</v>
      </c>
      <c r="K144" s="293"/>
      <c r="L144" s="212"/>
      <c r="M144" s="294" t="s">
        <v>1</v>
      </c>
      <c r="N144" s="295" t="s">
        <v>33</v>
      </c>
      <c r="O144" s="296">
        <v>0</v>
      </c>
      <c r="P144" s="296">
        <f t="shared" si="1"/>
        <v>0</v>
      </c>
      <c r="Q144" s="296">
        <v>0</v>
      </c>
      <c r="R144" s="296">
        <f t="shared" si="2"/>
        <v>0</v>
      </c>
      <c r="S144" s="296">
        <v>0</v>
      </c>
      <c r="T144" s="297">
        <f t="shared" si="3"/>
        <v>0</v>
      </c>
      <c r="AR144" s="298" t="s">
        <v>135</v>
      </c>
      <c r="AT144" s="298" t="s">
        <v>122</v>
      </c>
      <c r="AU144" s="298" t="s">
        <v>75</v>
      </c>
      <c r="AY144" s="203" t="s">
        <v>119</v>
      </c>
      <c r="BE144" s="299">
        <f t="shared" si="4"/>
        <v>0</v>
      </c>
      <c r="BF144" s="299">
        <f t="shared" si="5"/>
        <v>0</v>
      </c>
      <c r="BG144" s="299">
        <f t="shared" si="6"/>
        <v>0</v>
      </c>
      <c r="BH144" s="299">
        <f t="shared" si="7"/>
        <v>0</v>
      </c>
      <c r="BI144" s="299">
        <f t="shared" si="8"/>
        <v>0</v>
      </c>
      <c r="BJ144" s="203" t="s">
        <v>75</v>
      </c>
      <c r="BK144" s="299">
        <f t="shared" si="9"/>
        <v>0</v>
      </c>
      <c r="BL144" s="203" t="s">
        <v>135</v>
      </c>
      <c r="BM144" s="298" t="s">
        <v>255</v>
      </c>
    </row>
    <row r="145" spans="2:65" s="213" customFormat="1" ht="16.5" customHeight="1" x14ac:dyDescent="0.2">
      <c r="B145" s="212"/>
      <c r="C145" s="287" t="s">
        <v>194</v>
      </c>
      <c r="D145" s="287" t="s">
        <v>122</v>
      </c>
      <c r="E145" s="288" t="s">
        <v>524</v>
      </c>
      <c r="F145" s="289" t="s">
        <v>525</v>
      </c>
      <c r="G145" s="290" t="s">
        <v>526</v>
      </c>
      <c r="H145" s="291">
        <v>8</v>
      </c>
      <c r="I145" s="194">
        <v>0</v>
      </c>
      <c r="J145" s="292">
        <f t="shared" si="0"/>
        <v>0</v>
      </c>
      <c r="K145" s="293"/>
      <c r="L145" s="212"/>
      <c r="M145" s="294" t="s">
        <v>1</v>
      </c>
      <c r="N145" s="295" t="s">
        <v>33</v>
      </c>
      <c r="O145" s="296">
        <v>0</v>
      </c>
      <c r="P145" s="296">
        <f t="shared" si="1"/>
        <v>0</v>
      </c>
      <c r="Q145" s="296">
        <v>0</v>
      </c>
      <c r="R145" s="296">
        <f t="shared" si="2"/>
        <v>0</v>
      </c>
      <c r="S145" s="296">
        <v>0</v>
      </c>
      <c r="T145" s="297">
        <f t="shared" si="3"/>
        <v>0</v>
      </c>
      <c r="AR145" s="298" t="s">
        <v>135</v>
      </c>
      <c r="AT145" s="298" t="s">
        <v>122</v>
      </c>
      <c r="AU145" s="298" t="s">
        <v>75</v>
      </c>
      <c r="AY145" s="203" t="s">
        <v>119</v>
      </c>
      <c r="BE145" s="299">
        <f t="shared" si="4"/>
        <v>0</v>
      </c>
      <c r="BF145" s="299">
        <f t="shared" si="5"/>
        <v>0</v>
      </c>
      <c r="BG145" s="299">
        <f t="shared" si="6"/>
        <v>0</v>
      </c>
      <c r="BH145" s="299">
        <f t="shared" si="7"/>
        <v>0</v>
      </c>
      <c r="BI145" s="299">
        <f t="shared" si="8"/>
        <v>0</v>
      </c>
      <c r="BJ145" s="203" t="s">
        <v>75</v>
      </c>
      <c r="BK145" s="299">
        <f t="shared" si="9"/>
        <v>0</v>
      </c>
      <c r="BL145" s="203" t="s">
        <v>135</v>
      </c>
      <c r="BM145" s="298" t="s">
        <v>263</v>
      </c>
    </row>
    <row r="146" spans="2:65" s="213" customFormat="1" ht="21.75" customHeight="1" x14ac:dyDescent="0.2">
      <c r="B146" s="212"/>
      <c r="C146" s="287" t="s">
        <v>197</v>
      </c>
      <c r="D146" s="287" t="s">
        <v>122</v>
      </c>
      <c r="E146" s="288" t="s">
        <v>527</v>
      </c>
      <c r="F146" s="289" t="s">
        <v>528</v>
      </c>
      <c r="G146" s="290" t="s">
        <v>526</v>
      </c>
      <c r="H146" s="291">
        <v>8</v>
      </c>
      <c r="I146" s="194">
        <v>0</v>
      </c>
      <c r="J146" s="292">
        <f t="shared" si="0"/>
        <v>0</v>
      </c>
      <c r="K146" s="293"/>
      <c r="L146" s="212"/>
      <c r="M146" s="294" t="s">
        <v>1</v>
      </c>
      <c r="N146" s="295" t="s">
        <v>33</v>
      </c>
      <c r="O146" s="296">
        <v>0</v>
      </c>
      <c r="P146" s="296">
        <f t="shared" si="1"/>
        <v>0</v>
      </c>
      <c r="Q146" s="296">
        <v>0</v>
      </c>
      <c r="R146" s="296">
        <f t="shared" si="2"/>
        <v>0</v>
      </c>
      <c r="S146" s="296">
        <v>0</v>
      </c>
      <c r="T146" s="297">
        <f t="shared" si="3"/>
        <v>0</v>
      </c>
      <c r="AR146" s="298" t="s">
        <v>135</v>
      </c>
      <c r="AT146" s="298" t="s">
        <v>122</v>
      </c>
      <c r="AU146" s="298" t="s">
        <v>75</v>
      </c>
      <c r="AY146" s="203" t="s">
        <v>119</v>
      </c>
      <c r="BE146" s="299">
        <f t="shared" si="4"/>
        <v>0</v>
      </c>
      <c r="BF146" s="299">
        <f t="shared" si="5"/>
        <v>0</v>
      </c>
      <c r="BG146" s="299">
        <f t="shared" si="6"/>
        <v>0</v>
      </c>
      <c r="BH146" s="299">
        <f t="shared" si="7"/>
        <v>0</v>
      </c>
      <c r="BI146" s="299">
        <f t="shared" si="8"/>
        <v>0</v>
      </c>
      <c r="BJ146" s="203" t="s">
        <v>75</v>
      </c>
      <c r="BK146" s="299">
        <f t="shared" si="9"/>
        <v>0</v>
      </c>
      <c r="BL146" s="203" t="s">
        <v>135</v>
      </c>
      <c r="BM146" s="298" t="s">
        <v>271</v>
      </c>
    </row>
    <row r="147" spans="2:65" s="213" customFormat="1" ht="21.75" customHeight="1" x14ac:dyDescent="0.2">
      <c r="B147" s="212"/>
      <c r="C147" s="287" t="s">
        <v>7</v>
      </c>
      <c r="D147" s="287" t="s">
        <v>122</v>
      </c>
      <c r="E147" s="288" t="s">
        <v>529</v>
      </c>
      <c r="F147" s="289" t="s">
        <v>530</v>
      </c>
      <c r="G147" s="290" t="s">
        <v>443</v>
      </c>
      <c r="H147" s="291">
        <v>6</v>
      </c>
      <c r="I147" s="194">
        <v>0</v>
      </c>
      <c r="J147" s="292">
        <f t="shared" si="0"/>
        <v>0</v>
      </c>
      <c r="K147" s="293"/>
      <c r="L147" s="212"/>
      <c r="M147" s="294" t="s">
        <v>1</v>
      </c>
      <c r="N147" s="295" t="s">
        <v>33</v>
      </c>
      <c r="O147" s="296">
        <v>0</v>
      </c>
      <c r="P147" s="296">
        <f t="shared" si="1"/>
        <v>0</v>
      </c>
      <c r="Q147" s="296">
        <v>0</v>
      </c>
      <c r="R147" s="296">
        <f t="shared" si="2"/>
        <v>0</v>
      </c>
      <c r="S147" s="296">
        <v>0</v>
      </c>
      <c r="T147" s="297">
        <f t="shared" si="3"/>
        <v>0</v>
      </c>
      <c r="AR147" s="298" t="s">
        <v>135</v>
      </c>
      <c r="AT147" s="298" t="s">
        <v>122</v>
      </c>
      <c r="AU147" s="298" t="s">
        <v>75</v>
      </c>
      <c r="AY147" s="203" t="s">
        <v>119</v>
      </c>
      <c r="BE147" s="299">
        <f t="shared" si="4"/>
        <v>0</v>
      </c>
      <c r="BF147" s="299">
        <f t="shared" si="5"/>
        <v>0</v>
      </c>
      <c r="BG147" s="299">
        <f t="shared" si="6"/>
        <v>0</v>
      </c>
      <c r="BH147" s="299">
        <f t="shared" si="7"/>
        <v>0</v>
      </c>
      <c r="BI147" s="299">
        <f t="shared" si="8"/>
        <v>0</v>
      </c>
      <c r="BJ147" s="203" t="s">
        <v>75</v>
      </c>
      <c r="BK147" s="299">
        <f t="shared" si="9"/>
        <v>0</v>
      </c>
      <c r="BL147" s="203" t="s">
        <v>135</v>
      </c>
      <c r="BM147" s="298" t="s">
        <v>279</v>
      </c>
    </row>
    <row r="148" spans="2:65" s="213" customFormat="1" ht="16.5" customHeight="1" x14ac:dyDescent="0.2">
      <c r="B148" s="212"/>
      <c r="C148" s="287" t="s">
        <v>202</v>
      </c>
      <c r="D148" s="287" t="s">
        <v>122</v>
      </c>
      <c r="E148" s="288" t="s">
        <v>531</v>
      </c>
      <c r="F148" s="289" t="s">
        <v>532</v>
      </c>
      <c r="G148" s="290" t="s">
        <v>443</v>
      </c>
      <c r="H148" s="291">
        <v>1</v>
      </c>
      <c r="I148" s="194">
        <v>0</v>
      </c>
      <c r="J148" s="292">
        <f t="shared" si="0"/>
        <v>0</v>
      </c>
      <c r="K148" s="293"/>
      <c r="L148" s="212"/>
      <c r="M148" s="294" t="s">
        <v>1</v>
      </c>
      <c r="N148" s="295" t="s">
        <v>33</v>
      </c>
      <c r="O148" s="296">
        <v>0</v>
      </c>
      <c r="P148" s="296">
        <f t="shared" si="1"/>
        <v>0</v>
      </c>
      <c r="Q148" s="296">
        <v>0</v>
      </c>
      <c r="R148" s="296">
        <f t="shared" si="2"/>
        <v>0</v>
      </c>
      <c r="S148" s="296">
        <v>0</v>
      </c>
      <c r="T148" s="297">
        <f t="shared" si="3"/>
        <v>0</v>
      </c>
      <c r="AR148" s="298" t="s">
        <v>135</v>
      </c>
      <c r="AT148" s="298" t="s">
        <v>122</v>
      </c>
      <c r="AU148" s="298" t="s">
        <v>75</v>
      </c>
      <c r="AY148" s="203" t="s">
        <v>119</v>
      </c>
      <c r="BE148" s="299">
        <f t="shared" si="4"/>
        <v>0</v>
      </c>
      <c r="BF148" s="299">
        <f t="shared" si="5"/>
        <v>0</v>
      </c>
      <c r="BG148" s="299">
        <f t="shared" si="6"/>
        <v>0</v>
      </c>
      <c r="BH148" s="299">
        <f t="shared" si="7"/>
        <v>0</v>
      </c>
      <c r="BI148" s="299">
        <f t="shared" si="8"/>
        <v>0</v>
      </c>
      <c r="BJ148" s="203" t="s">
        <v>75</v>
      </c>
      <c r="BK148" s="299">
        <f t="shared" si="9"/>
        <v>0</v>
      </c>
      <c r="BL148" s="203" t="s">
        <v>135</v>
      </c>
      <c r="BM148" s="298" t="s">
        <v>287</v>
      </c>
    </row>
    <row r="149" spans="2:65" s="213" customFormat="1" ht="16.5" customHeight="1" x14ac:dyDescent="0.2">
      <c r="B149" s="212"/>
      <c r="C149" s="287" t="s">
        <v>205</v>
      </c>
      <c r="D149" s="287" t="s">
        <v>122</v>
      </c>
      <c r="E149" s="288" t="s">
        <v>533</v>
      </c>
      <c r="F149" s="289" t="s">
        <v>534</v>
      </c>
      <c r="G149" s="290" t="s">
        <v>443</v>
      </c>
      <c r="H149" s="291">
        <v>4</v>
      </c>
      <c r="I149" s="194">
        <v>0</v>
      </c>
      <c r="J149" s="292">
        <f t="shared" si="0"/>
        <v>0</v>
      </c>
      <c r="K149" s="293"/>
      <c r="L149" s="212"/>
      <c r="M149" s="294" t="s">
        <v>1</v>
      </c>
      <c r="N149" s="295" t="s">
        <v>33</v>
      </c>
      <c r="O149" s="296">
        <v>0</v>
      </c>
      <c r="P149" s="296">
        <f t="shared" si="1"/>
        <v>0</v>
      </c>
      <c r="Q149" s="296">
        <v>0</v>
      </c>
      <c r="R149" s="296">
        <f t="shared" si="2"/>
        <v>0</v>
      </c>
      <c r="S149" s="296">
        <v>0</v>
      </c>
      <c r="T149" s="297">
        <f t="shared" si="3"/>
        <v>0</v>
      </c>
      <c r="AR149" s="298" t="s">
        <v>135</v>
      </c>
      <c r="AT149" s="298" t="s">
        <v>122</v>
      </c>
      <c r="AU149" s="298" t="s">
        <v>75</v>
      </c>
      <c r="AY149" s="203" t="s">
        <v>119</v>
      </c>
      <c r="BE149" s="299">
        <f t="shared" si="4"/>
        <v>0</v>
      </c>
      <c r="BF149" s="299">
        <f t="shared" si="5"/>
        <v>0</v>
      </c>
      <c r="BG149" s="299">
        <f t="shared" si="6"/>
        <v>0</v>
      </c>
      <c r="BH149" s="299">
        <f t="shared" si="7"/>
        <v>0</v>
      </c>
      <c r="BI149" s="299">
        <f t="shared" si="8"/>
        <v>0</v>
      </c>
      <c r="BJ149" s="203" t="s">
        <v>75</v>
      </c>
      <c r="BK149" s="299">
        <f t="shared" si="9"/>
        <v>0</v>
      </c>
      <c r="BL149" s="203" t="s">
        <v>135</v>
      </c>
      <c r="BM149" s="298" t="s">
        <v>296</v>
      </c>
    </row>
    <row r="150" spans="2:65" s="213" customFormat="1" ht="16.5" customHeight="1" x14ac:dyDescent="0.2">
      <c r="B150" s="212"/>
      <c r="C150" s="287" t="s">
        <v>208</v>
      </c>
      <c r="D150" s="287" t="s">
        <v>122</v>
      </c>
      <c r="E150" s="288" t="s">
        <v>535</v>
      </c>
      <c r="F150" s="289" t="s">
        <v>536</v>
      </c>
      <c r="G150" s="290" t="s">
        <v>443</v>
      </c>
      <c r="H150" s="291">
        <v>2</v>
      </c>
      <c r="I150" s="194">
        <v>0</v>
      </c>
      <c r="J150" s="292">
        <f t="shared" si="0"/>
        <v>0</v>
      </c>
      <c r="K150" s="293"/>
      <c r="L150" s="212"/>
      <c r="M150" s="294" t="s">
        <v>1</v>
      </c>
      <c r="N150" s="295" t="s">
        <v>33</v>
      </c>
      <c r="O150" s="296">
        <v>0</v>
      </c>
      <c r="P150" s="296">
        <f t="shared" si="1"/>
        <v>0</v>
      </c>
      <c r="Q150" s="296">
        <v>0</v>
      </c>
      <c r="R150" s="296">
        <f t="shared" si="2"/>
        <v>0</v>
      </c>
      <c r="S150" s="296">
        <v>0</v>
      </c>
      <c r="T150" s="297">
        <f t="shared" si="3"/>
        <v>0</v>
      </c>
      <c r="AR150" s="298" t="s">
        <v>135</v>
      </c>
      <c r="AT150" s="298" t="s">
        <v>122</v>
      </c>
      <c r="AU150" s="298" t="s">
        <v>75</v>
      </c>
      <c r="AY150" s="203" t="s">
        <v>119</v>
      </c>
      <c r="BE150" s="299">
        <f t="shared" si="4"/>
        <v>0</v>
      </c>
      <c r="BF150" s="299">
        <f t="shared" si="5"/>
        <v>0</v>
      </c>
      <c r="BG150" s="299">
        <f t="shared" si="6"/>
        <v>0</v>
      </c>
      <c r="BH150" s="299">
        <f t="shared" si="7"/>
        <v>0</v>
      </c>
      <c r="BI150" s="299">
        <f t="shared" si="8"/>
        <v>0</v>
      </c>
      <c r="BJ150" s="203" t="s">
        <v>75</v>
      </c>
      <c r="BK150" s="299">
        <f t="shared" si="9"/>
        <v>0</v>
      </c>
      <c r="BL150" s="203" t="s">
        <v>135</v>
      </c>
      <c r="BM150" s="298" t="s">
        <v>307</v>
      </c>
    </row>
    <row r="151" spans="2:65" s="213" customFormat="1" ht="62.65" customHeight="1" x14ac:dyDescent="0.2">
      <c r="B151" s="212"/>
      <c r="C151" s="287" t="s">
        <v>211</v>
      </c>
      <c r="D151" s="287" t="s">
        <v>122</v>
      </c>
      <c r="E151" s="288" t="s">
        <v>537</v>
      </c>
      <c r="F151" s="289" t="s">
        <v>538</v>
      </c>
      <c r="G151" s="290" t="s">
        <v>489</v>
      </c>
      <c r="H151" s="291">
        <v>1</v>
      </c>
      <c r="I151" s="194">
        <v>0</v>
      </c>
      <c r="J151" s="292">
        <f t="shared" si="0"/>
        <v>0</v>
      </c>
      <c r="K151" s="293"/>
      <c r="L151" s="212"/>
      <c r="M151" s="294" t="s">
        <v>1</v>
      </c>
      <c r="N151" s="295" t="s">
        <v>33</v>
      </c>
      <c r="O151" s="296">
        <v>0</v>
      </c>
      <c r="P151" s="296">
        <f t="shared" si="1"/>
        <v>0</v>
      </c>
      <c r="Q151" s="296">
        <v>0</v>
      </c>
      <c r="R151" s="296">
        <f t="shared" si="2"/>
        <v>0</v>
      </c>
      <c r="S151" s="296">
        <v>0</v>
      </c>
      <c r="T151" s="297">
        <f t="shared" si="3"/>
        <v>0</v>
      </c>
      <c r="AR151" s="298" t="s">
        <v>135</v>
      </c>
      <c r="AT151" s="298" t="s">
        <v>122</v>
      </c>
      <c r="AU151" s="298" t="s">
        <v>75</v>
      </c>
      <c r="AY151" s="203" t="s">
        <v>119</v>
      </c>
      <c r="BE151" s="299">
        <f t="shared" si="4"/>
        <v>0</v>
      </c>
      <c r="BF151" s="299">
        <f t="shared" si="5"/>
        <v>0</v>
      </c>
      <c r="BG151" s="299">
        <f t="shared" si="6"/>
        <v>0</v>
      </c>
      <c r="BH151" s="299">
        <f t="shared" si="7"/>
        <v>0</v>
      </c>
      <c r="BI151" s="299">
        <f t="shared" si="8"/>
        <v>0</v>
      </c>
      <c r="BJ151" s="203" t="s">
        <v>75</v>
      </c>
      <c r="BK151" s="299">
        <f t="shared" si="9"/>
        <v>0</v>
      </c>
      <c r="BL151" s="203" t="s">
        <v>135</v>
      </c>
      <c r="BM151" s="298" t="s">
        <v>314</v>
      </c>
    </row>
    <row r="152" spans="2:65" s="213" customFormat="1" ht="16.5" customHeight="1" x14ac:dyDescent="0.2">
      <c r="B152" s="212"/>
      <c r="C152" s="287" t="s">
        <v>214</v>
      </c>
      <c r="D152" s="287" t="s">
        <v>122</v>
      </c>
      <c r="E152" s="288" t="s">
        <v>539</v>
      </c>
      <c r="F152" s="289" t="s">
        <v>463</v>
      </c>
      <c r="G152" s="290" t="s">
        <v>290</v>
      </c>
      <c r="H152" s="291">
        <v>1</v>
      </c>
      <c r="I152" s="194">
        <v>0</v>
      </c>
      <c r="J152" s="292">
        <f t="shared" si="0"/>
        <v>0</v>
      </c>
      <c r="K152" s="293"/>
      <c r="L152" s="212"/>
      <c r="M152" s="310" t="s">
        <v>1</v>
      </c>
      <c r="N152" s="311" t="s">
        <v>33</v>
      </c>
      <c r="O152" s="312">
        <v>0</v>
      </c>
      <c r="P152" s="312">
        <f t="shared" si="1"/>
        <v>0</v>
      </c>
      <c r="Q152" s="312">
        <v>0</v>
      </c>
      <c r="R152" s="312">
        <f t="shared" si="2"/>
        <v>0</v>
      </c>
      <c r="S152" s="312">
        <v>0</v>
      </c>
      <c r="T152" s="313">
        <f t="shared" si="3"/>
        <v>0</v>
      </c>
      <c r="AR152" s="298" t="s">
        <v>135</v>
      </c>
      <c r="AT152" s="298" t="s">
        <v>122</v>
      </c>
      <c r="AU152" s="298" t="s">
        <v>75</v>
      </c>
      <c r="AY152" s="203" t="s">
        <v>119</v>
      </c>
      <c r="BE152" s="299">
        <f t="shared" si="4"/>
        <v>0</v>
      </c>
      <c r="BF152" s="299">
        <f t="shared" si="5"/>
        <v>0</v>
      </c>
      <c r="BG152" s="299">
        <f t="shared" si="6"/>
        <v>0</v>
      </c>
      <c r="BH152" s="299">
        <f t="shared" si="7"/>
        <v>0</v>
      </c>
      <c r="BI152" s="299">
        <f t="shared" si="8"/>
        <v>0</v>
      </c>
      <c r="BJ152" s="203" t="s">
        <v>75</v>
      </c>
      <c r="BK152" s="299">
        <f t="shared" si="9"/>
        <v>0</v>
      </c>
      <c r="BL152" s="203" t="s">
        <v>135</v>
      </c>
      <c r="BM152" s="298" t="s">
        <v>540</v>
      </c>
    </row>
    <row r="153" spans="2:65" s="213" customFormat="1" ht="6.95" customHeight="1" x14ac:dyDescent="0.2">
      <c r="B153" s="242"/>
      <c r="C153" s="243"/>
      <c r="D153" s="243"/>
      <c r="E153" s="243"/>
      <c r="F153" s="243"/>
      <c r="G153" s="243"/>
      <c r="H153" s="243"/>
      <c r="I153" s="243"/>
      <c r="J153" s="243"/>
      <c r="K153" s="243"/>
      <c r="L153" s="212"/>
    </row>
  </sheetData>
  <sheetProtection algorithmName="SHA-512" hashValue="TIKhub6ZaDQwVGGlMITmebvH7IDrLBGzsx4+MyQOYyf4UJQGVWUiLwBDaIXJVqZDWgSfc5zPZAaMW4QdWDR/eA==" saltValue="XlfICagm2+t2fji0WFIi7w==" spinCount="100000" sheet="1" objects="1" scenarios="1"/>
  <autoFilter ref="C122:K152" xr:uid="{00000000-0009-0000-0000-000002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stavby</vt:lpstr>
      <vt:lpstr>D.1.4.a - Technologie vyt...</vt:lpstr>
      <vt:lpstr>Stanice 80kW _výpis komponent</vt:lpstr>
      <vt:lpstr>D.1.4.a_ - Měření a regulace</vt:lpstr>
      <vt:lpstr>'D.1.4.a - Technologie vyt...'!Názvy_tisku</vt:lpstr>
      <vt:lpstr>'D.1.4.a_ - Měření a regulace'!Názvy_tisku</vt:lpstr>
      <vt:lpstr>'Rekapitulace stavby'!Názvy_tisku</vt:lpstr>
      <vt:lpstr>'D.1.4.a - Technologie vyt...'!Oblast_tisku</vt:lpstr>
      <vt:lpstr>'D.1.4.a_ - Měření a regulace'!Oblast_tisku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Bedřich Doleček - E S L, a.s.</dc:creator>
  <cp:lastModifiedBy>Petr Múčka</cp:lastModifiedBy>
  <dcterms:created xsi:type="dcterms:W3CDTF">2024-05-14T12:47:40Z</dcterms:created>
  <dcterms:modified xsi:type="dcterms:W3CDTF">2025-02-06T16:25:06Z</dcterms:modified>
</cp:coreProperties>
</file>