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S:\A-Vykresy\Výkresy-2022\22-3614 - Nemocnice Kyjov - UP\DPS - Rozdělení rozpočtů\IO104_Areálové rozvody kanalizace\Soupis prací xls\"/>
    </mc:Choice>
  </mc:AlternateContent>
  <xr:revisionPtr revIDLastSave="0" documentId="13_ncr:1_{AE211B0F-FB37-435A-821E-E6A66A2A34BC}" xr6:coauthVersionLast="47" xr6:coauthVersionMax="47" xr10:uidLastSave="{00000000-0000-0000-0000-000000000000}"/>
  <bookViews>
    <workbookView xWindow="-120" yWindow="-120" windowWidth="38640" windowHeight="23520" activeTab="2" xr2:uid="{00000000-000D-0000-FFFF-FFFF00000000}"/>
  </bookViews>
  <sheets>
    <sheet name="Krycí list soupisu prací" sheetId="3" r:id="rId1"/>
    <sheet name="Soupis prací - součet" sheetId="2" r:id="rId2"/>
    <sheet name="Soupis prací" sheetId="1" r:id="rId3"/>
    <sheet name="VORN" sheetId="4" state="hidden" r:id="rId4"/>
  </sheets>
  <definedNames>
    <definedName name="vorn_sum">VORN!$I$36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6" i="4" l="1"/>
  <c r="I24" i="3" s="1"/>
  <c r="I35" i="4"/>
  <c r="I26" i="4"/>
  <c r="I25" i="4"/>
  <c r="I18" i="3" s="1"/>
  <c r="I24" i="4"/>
  <c r="I23" i="4"/>
  <c r="I16" i="3" s="1"/>
  <c r="I22" i="4"/>
  <c r="I21" i="4"/>
  <c r="I14" i="3" s="1"/>
  <c r="I22" i="3" s="1"/>
  <c r="I17" i="4"/>
  <c r="I16" i="4"/>
  <c r="F15" i="3" s="1"/>
  <c r="I15" i="4"/>
  <c r="F14" i="3" s="1"/>
  <c r="F22" i="3" s="1"/>
  <c r="I10" i="4"/>
  <c r="F10" i="4"/>
  <c r="C10" i="4"/>
  <c r="F8" i="4"/>
  <c r="C8" i="4"/>
  <c r="F6" i="4"/>
  <c r="C6" i="4"/>
  <c r="F4" i="4"/>
  <c r="C4" i="4"/>
  <c r="F2" i="4"/>
  <c r="C2" i="4"/>
  <c r="I19" i="3"/>
  <c r="I17" i="3"/>
  <c r="F16" i="3"/>
  <c r="I15" i="3"/>
  <c r="F10" i="3"/>
  <c r="C10" i="3"/>
  <c r="F8" i="3"/>
  <c r="C8" i="3"/>
  <c r="F6" i="3"/>
  <c r="C6" i="3"/>
  <c r="F4" i="3"/>
  <c r="C4" i="3"/>
  <c r="F2" i="3"/>
  <c r="C2" i="3"/>
  <c r="G20" i="2"/>
  <c r="G19" i="2"/>
  <c r="G18" i="2"/>
  <c r="C8" i="2"/>
  <c r="G6" i="2"/>
  <c r="C6" i="2"/>
  <c r="G4" i="2"/>
  <c r="C4" i="2"/>
  <c r="G2" i="2"/>
  <c r="C2" i="2"/>
  <c r="BW106" i="1"/>
  <c r="BJ106" i="1"/>
  <c r="AH106" i="1" s="1"/>
  <c r="BD106" i="1"/>
  <c r="AP106" i="1"/>
  <c r="BI106" i="1" s="1"/>
  <c r="AO106" i="1"/>
  <c r="BH106" i="1" s="1"/>
  <c r="AK106" i="1"/>
  <c r="AJ106" i="1"/>
  <c r="AG106" i="1"/>
  <c r="AF106" i="1"/>
  <c r="AE106" i="1"/>
  <c r="AD106" i="1"/>
  <c r="AC106" i="1"/>
  <c r="AB106" i="1"/>
  <c r="Z106" i="1"/>
  <c r="O106" i="1"/>
  <c r="BF106" i="1" s="1"/>
  <c r="L106" i="1"/>
  <c r="M106" i="1" s="1"/>
  <c r="BW104" i="1"/>
  <c r="M104" i="1" s="1"/>
  <c r="BJ104" i="1"/>
  <c r="AH104" i="1" s="1"/>
  <c r="BD104" i="1"/>
  <c r="AP104" i="1"/>
  <c r="BI104" i="1" s="1"/>
  <c r="AO104" i="1"/>
  <c r="BH104" i="1" s="1"/>
  <c r="AL104" i="1"/>
  <c r="AK104" i="1"/>
  <c r="AJ104" i="1"/>
  <c r="AG104" i="1"/>
  <c r="AF104" i="1"/>
  <c r="AE104" i="1"/>
  <c r="AD104" i="1"/>
  <c r="AC104" i="1"/>
  <c r="AB104" i="1"/>
  <c r="Z104" i="1"/>
  <c r="O104" i="1"/>
  <c r="BF104" i="1" s="1"/>
  <c r="L104" i="1"/>
  <c r="BW102" i="1"/>
  <c r="BJ102" i="1"/>
  <c r="BF102" i="1"/>
  <c r="BD102" i="1"/>
  <c r="AP102" i="1"/>
  <c r="BI102" i="1" s="1"/>
  <c r="AO102" i="1"/>
  <c r="J102" i="1" s="1"/>
  <c r="AL102" i="1"/>
  <c r="AK102" i="1"/>
  <c r="AJ102" i="1"/>
  <c r="AH102" i="1"/>
  <c r="AG102" i="1"/>
  <c r="AF102" i="1"/>
  <c r="AE102" i="1"/>
  <c r="AD102" i="1"/>
  <c r="AC102" i="1"/>
  <c r="AB102" i="1"/>
  <c r="Z102" i="1"/>
  <c r="O102" i="1"/>
  <c r="L102" i="1"/>
  <c r="M102" i="1" s="1"/>
  <c r="BW100" i="1"/>
  <c r="BJ100" i="1"/>
  <c r="AH100" i="1" s="1"/>
  <c r="BF100" i="1"/>
  <c r="BD100" i="1"/>
  <c r="AX100" i="1"/>
  <c r="AP100" i="1"/>
  <c r="K100" i="1" s="1"/>
  <c r="AO100" i="1"/>
  <c r="BH100" i="1" s="1"/>
  <c r="AK100" i="1"/>
  <c r="AJ100" i="1"/>
  <c r="AG100" i="1"/>
  <c r="AF100" i="1"/>
  <c r="AE100" i="1"/>
  <c r="AD100" i="1"/>
  <c r="AC100" i="1"/>
  <c r="AB100" i="1"/>
  <c r="Z100" i="1"/>
  <c r="O100" i="1"/>
  <c r="L100" i="1"/>
  <c r="AL100" i="1" s="1"/>
  <c r="BW98" i="1"/>
  <c r="BJ98" i="1"/>
  <c r="AH98" i="1" s="1"/>
  <c r="BF98" i="1"/>
  <c r="BD98" i="1"/>
  <c r="AP98" i="1"/>
  <c r="BI98" i="1" s="1"/>
  <c r="AO98" i="1"/>
  <c r="AW98" i="1" s="1"/>
  <c r="AK98" i="1"/>
  <c r="AJ98" i="1"/>
  <c r="AG98" i="1"/>
  <c r="AF98" i="1"/>
  <c r="AE98" i="1"/>
  <c r="AD98" i="1"/>
  <c r="AC98" i="1"/>
  <c r="AB98" i="1"/>
  <c r="Z98" i="1"/>
  <c r="O98" i="1"/>
  <c r="L98" i="1"/>
  <c r="AL98" i="1" s="1"/>
  <c r="K98" i="1"/>
  <c r="J98" i="1"/>
  <c r="BW96" i="1"/>
  <c r="BJ96" i="1"/>
  <c r="AH96" i="1" s="1"/>
  <c r="BI96" i="1"/>
  <c r="BH96" i="1"/>
  <c r="BD96" i="1"/>
  <c r="AX96" i="1"/>
  <c r="AW96" i="1"/>
  <c r="BC96" i="1" s="1"/>
  <c r="AP96" i="1"/>
  <c r="AO96" i="1"/>
  <c r="AK96" i="1"/>
  <c r="AJ96" i="1"/>
  <c r="AG96" i="1"/>
  <c r="AF96" i="1"/>
  <c r="AE96" i="1"/>
  <c r="AD96" i="1"/>
  <c r="AC96" i="1"/>
  <c r="AB96" i="1"/>
  <c r="Z96" i="1"/>
  <c r="O96" i="1"/>
  <c r="BF96" i="1" s="1"/>
  <c r="L96" i="1"/>
  <c r="AL96" i="1" s="1"/>
  <c r="K96" i="1"/>
  <c r="J96" i="1"/>
  <c r="BW94" i="1"/>
  <c r="BJ94" i="1"/>
  <c r="BD94" i="1"/>
  <c r="AP94" i="1"/>
  <c r="K94" i="1" s="1"/>
  <c r="AO94" i="1"/>
  <c r="J94" i="1" s="1"/>
  <c r="AL94" i="1"/>
  <c r="AK94" i="1"/>
  <c r="AJ94" i="1"/>
  <c r="AH94" i="1"/>
  <c r="AG94" i="1"/>
  <c r="AF94" i="1"/>
  <c r="AE94" i="1"/>
  <c r="AD94" i="1"/>
  <c r="AC94" i="1"/>
  <c r="AB94" i="1"/>
  <c r="Z94" i="1"/>
  <c r="O94" i="1"/>
  <c r="BF94" i="1" s="1"/>
  <c r="L94" i="1"/>
  <c r="M94" i="1" s="1"/>
  <c r="BW92" i="1"/>
  <c r="BJ92" i="1"/>
  <c r="BD92" i="1"/>
  <c r="AW92" i="1"/>
  <c r="AP92" i="1"/>
  <c r="BI92" i="1" s="1"/>
  <c r="AO92" i="1"/>
  <c r="BH92" i="1" s="1"/>
  <c r="AL92" i="1"/>
  <c r="AK92" i="1"/>
  <c r="AJ92" i="1"/>
  <c r="AH92" i="1"/>
  <c r="AG92" i="1"/>
  <c r="AF92" i="1"/>
  <c r="AE92" i="1"/>
  <c r="AD92" i="1"/>
  <c r="AC92" i="1"/>
  <c r="AB92" i="1"/>
  <c r="Z92" i="1"/>
  <c r="O92" i="1"/>
  <c r="BF92" i="1" s="1"/>
  <c r="L92" i="1"/>
  <c r="M92" i="1" s="1"/>
  <c r="BW90" i="1"/>
  <c r="BJ90" i="1"/>
  <c r="BF90" i="1"/>
  <c r="BD90" i="1"/>
  <c r="AP90" i="1"/>
  <c r="BI90" i="1" s="1"/>
  <c r="AO90" i="1"/>
  <c r="J90" i="1" s="1"/>
  <c r="AL90" i="1"/>
  <c r="AK90" i="1"/>
  <c r="AJ90" i="1"/>
  <c r="AH90" i="1"/>
  <c r="AG90" i="1"/>
  <c r="AF90" i="1"/>
  <c r="AE90" i="1"/>
  <c r="AD90" i="1"/>
  <c r="AC90" i="1"/>
  <c r="AB90" i="1"/>
  <c r="Z90" i="1"/>
  <c r="O90" i="1"/>
  <c r="L90" i="1"/>
  <c r="M90" i="1" s="1"/>
  <c r="BW88" i="1"/>
  <c r="BJ88" i="1"/>
  <c r="AH88" i="1" s="1"/>
  <c r="BF88" i="1"/>
  <c r="BD88" i="1"/>
  <c r="AP88" i="1"/>
  <c r="AX88" i="1" s="1"/>
  <c r="AO88" i="1"/>
  <c r="BH88" i="1" s="1"/>
  <c r="AK88" i="1"/>
  <c r="AJ88" i="1"/>
  <c r="AG88" i="1"/>
  <c r="AF88" i="1"/>
  <c r="AE88" i="1"/>
  <c r="AD88" i="1"/>
  <c r="AC88" i="1"/>
  <c r="AB88" i="1"/>
  <c r="Z88" i="1"/>
  <c r="O88" i="1"/>
  <c r="O87" i="1" s="1"/>
  <c r="G24" i="2" s="1"/>
  <c r="L88" i="1"/>
  <c r="AL88" i="1" s="1"/>
  <c r="K88" i="1"/>
  <c r="BW85" i="1"/>
  <c r="BJ85" i="1"/>
  <c r="BD85" i="1"/>
  <c r="AP85" i="1"/>
  <c r="K85" i="1" s="1"/>
  <c r="K84" i="1" s="1"/>
  <c r="E23" i="2" s="1"/>
  <c r="AO85" i="1"/>
  <c r="BH85" i="1" s="1"/>
  <c r="AF85" i="1" s="1"/>
  <c r="AL85" i="1"/>
  <c r="AU84" i="1" s="1"/>
  <c r="AK85" i="1"/>
  <c r="AT84" i="1" s="1"/>
  <c r="AJ85" i="1"/>
  <c r="AS84" i="1" s="1"/>
  <c r="AH85" i="1"/>
  <c r="AE85" i="1"/>
  <c r="AD85" i="1"/>
  <c r="AC85" i="1"/>
  <c r="AB85" i="1"/>
  <c r="Z85" i="1"/>
  <c r="O85" i="1"/>
  <c r="BF85" i="1" s="1"/>
  <c r="L85" i="1"/>
  <c r="M85" i="1" s="1"/>
  <c r="M84" i="1" s="1"/>
  <c r="L84" i="1"/>
  <c r="F23" i="2" s="1"/>
  <c r="I23" i="2" s="1"/>
  <c r="BW82" i="1"/>
  <c r="BJ82" i="1"/>
  <c r="Z82" i="1" s="1"/>
  <c r="BF82" i="1"/>
  <c r="BD82" i="1"/>
  <c r="AP82" i="1"/>
  <c r="K82" i="1" s="1"/>
  <c r="K81" i="1" s="1"/>
  <c r="E22" i="2" s="1"/>
  <c r="AO82" i="1"/>
  <c r="BH82" i="1" s="1"/>
  <c r="AK82" i="1"/>
  <c r="AT81" i="1" s="1"/>
  <c r="AJ82" i="1"/>
  <c r="AS81" i="1" s="1"/>
  <c r="AH82" i="1"/>
  <c r="AG82" i="1"/>
  <c r="AF82" i="1"/>
  <c r="AE82" i="1"/>
  <c r="AD82" i="1"/>
  <c r="AC82" i="1"/>
  <c r="AB82" i="1"/>
  <c r="O82" i="1"/>
  <c r="O81" i="1" s="1"/>
  <c r="G22" i="2" s="1"/>
  <c r="L82" i="1"/>
  <c r="AL82" i="1" s="1"/>
  <c r="AU81" i="1" s="1"/>
  <c r="L81" i="1"/>
  <c r="F22" i="2" s="1"/>
  <c r="I22" i="2" s="1"/>
  <c r="BW79" i="1"/>
  <c r="BJ79" i="1"/>
  <c r="BD79" i="1"/>
  <c r="AP79" i="1"/>
  <c r="BI79" i="1" s="1"/>
  <c r="AC79" i="1" s="1"/>
  <c r="AO79" i="1"/>
  <c r="BH79" i="1" s="1"/>
  <c r="AB79" i="1" s="1"/>
  <c r="AK79" i="1"/>
  <c r="AT78" i="1" s="1"/>
  <c r="AJ79" i="1"/>
  <c r="AS78" i="1" s="1"/>
  <c r="AH79" i="1"/>
  <c r="AG79" i="1"/>
  <c r="AF79" i="1"/>
  <c r="AE79" i="1"/>
  <c r="AD79" i="1"/>
  <c r="Z79" i="1"/>
  <c r="O79" i="1"/>
  <c r="BF79" i="1" s="1"/>
  <c r="L79" i="1"/>
  <c r="M79" i="1" s="1"/>
  <c r="M78" i="1" s="1"/>
  <c r="L78" i="1"/>
  <c r="F21" i="2" s="1"/>
  <c r="I21" i="2" s="1"/>
  <c r="BW76" i="1"/>
  <c r="BJ76" i="1"/>
  <c r="BI76" i="1"/>
  <c r="AC76" i="1" s="1"/>
  <c r="BF76" i="1"/>
  <c r="BD76" i="1"/>
  <c r="AX76" i="1"/>
  <c r="AP76" i="1"/>
  <c r="AO76" i="1"/>
  <c r="BH76" i="1" s="1"/>
  <c r="AB76" i="1" s="1"/>
  <c r="AK76" i="1"/>
  <c r="AJ76" i="1"/>
  <c r="AH76" i="1"/>
  <c r="AG76" i="1"/>
  <c r="AF76" i="1"/>
  <c r="AE76" i="1"/>
  <c r="AD76" i="1"/>
  <c r="Z76" i="1"/>
  <c r="O76" i="1"/>
  <c r="L76" i="1"/>
  <c r="AL76" i="1" s="1"/>
  <c r="K76" i="1"/>
  <c r="BW74" i="1"/>
  <c r="BJ74" i="1"/>
  <c r="BF74" i="1"/>
  <c r="BD74" i="1"/>
  <c r="AP74" i="1"/>
  <c r="K74" i="1" s="1"/>
  <c r="AO74" i="1"/>
  <c r="AW74" i="1" s="1"/>
  <c r="AK74" i="1"/>
  <c r="AJ74" i="1"/>
  <c r="AH74" i="1"/>
  <c r="AG74" i="1"/>
  <c r="AF74" i="1"/>
  <c r="AE74" i="1"/>
  <c r="AD74" i="1"/>
  <c r="Z74" i="1"/>
  <c r="O74" i="1"/>
  <c r="L74" i="1"/>
  <c r="AL74" i="1" s="1"/>
  <c r="BW72" i="1"/>
  <c r="BJ72" i="1"/>
  <c r="BD72" i="1"/>
  <c r="AP72" i="1"/>
  <c r="K72" i="1" s="1"/>
  <c r="AO72" i="1"/>
  <c r="J72" i="1" s="1"/>
  <c r="AK72" i="1"/>
  <c r="AJ72" i="1"/>
  <c r="AH72" i="1"/>
  <c r="AG72" i="1"/>
  <c r="AF72" i="1"/>
  <c r="AE72" i="1"/>
  <c r="AD72" i="1"/>
  <c r="Z72" i="1"/>
  <c r="O72" i="1"/>
  <c r="BF72" i="1" s="1"/>
  <c r="L72" i="1"/>
  <c r="BW70" i="1"/>
  <c r="BJ70" i="1"/>
  <c r="BD70" i="1"/>
  <c r="AP70" i="1"/>
  <c r="BI70" i="1" s="1"/>
  <c r="AC70" i="1" s="1"/>
  <c r="AO70" i="1"/>
  <c r="BH70" i="1" s="1"/>
  <c r="AB70" i="1" s="1"/>
  <c r="AK70" i="1"/>
  <c r="AJ70" i="1"/>
  <c r="AH70" i="1"/>
  <c r="AG70" i="1"/>
  <c r="AF70" i="1"/>
  <c r="AE70" i="1"/>
  <c r="AD70" i="1"/>
  <c r="Z70" i="1"/>
  <c r="O70" i="1"/>
  <c r="BF70" i="1" s="1"/>
  <c r="L70" i="1"/>
  <c r="M70" i="1" s="1"/>
  <c r="BW68" i="1"/>
  <c r="BJ68" i="1"/>
  <c r="BD68" i="1"/>
  <c r="AP68" i="1"/>
  <c r="BI68" i="1" s="1"/>
  <c r="AC68" i="1" s="1"/>
  <c r="AO68" i="1"/>
  <c r="BH68" i="1" s="1"/>
  <c r="AB68" i="1" s="1"/>
  <c r="AL68" i="1"/>
  <c r="AK68" i="1"/>
  <c r="AJ68" i="1"/>
  <c r="AH68" i="1"/>
  <c r="AG68" i="1"/>
  <c r="AF68" i="1"/>
  <c r="AE68" i="1"/>
  <c r="AD68" i="1"/>
  <c r="Z68" i="1"/>
  <c r="O68" i="1"/>
  <c r="BF68" i="1" s="1"/>
  <c r="L68" i="1"/>
  <c r="M68" i="1" s="1"/>
  <c r="O67" i="1"/>
  <c r="BW65" i="1"/>
  <c r="BJ65" i="1"/>
  <c r="BH65" i="1"/>
  <c r="BF65" i="1"/>
  <c r="BD65" i="1"/>
  <c r="AP65" i="1"/>
  <c r="K65" i="1" s="1"/>
  <c r="K64" i="1" s="1"/>
  <c r="E19" i="2" s="1"/>
  <c r="AO65" i="1"/>
  <c r="AW65" i="1" s="1"/>
  <c r="AK65" i="1"/>
  <c r="AT64" i="1" s="1"/>
  <c r="AJ65" i="1"/>
  <c r="AS64" i="1" s="1"/>
  <c r="AH65" i="1"/>
  <c r="AG65" i="1"/>
  <c r="AF65" i="1"/>
  <c r="AE65" i="1"/>
  <c r="AD65" i="1"/>
  <c r="AB65" i="1"/>
  <c r="Z65" i="1"/>
  <c r="O65" i="1"/>
  <c r="L65" i="1"/>
  <c r="AL65" i="1" s="1"/>
  <c r="AU64" i="1" s="1"/>
  <c r="O64" i="1"/>
  <c r="BW62" i="1"/>
  <c r="BJ62" i="1"/>
  <c r="BD62" i="1"/>
  <c r="AP62" i="1"/>
  <c r="AX62" i="1" s="1"/>
  <c r="AO62" i="1"/>
  <c r="BH62" i="1" s="1"/>
  <c r="AB62" i="1" s="1"/>
  <c r="AK62" i="1"/>
  <c r="AJ62" i="1"/>
  <c r="AS59" i="1" s="1"/>
  <c r="AH62" i="1"/>
  <c r="AG62" i="1"/>
  <c r="AF62" i="1"/>
  <c r="AE62" i="1"/>
  <c r="AD62" i="1"/>
  <c r="Z62" i="1"/>
  <c r="O62" i="1"/>
  <c r="BF62" i="1" s="1"/>
  <c r="L62" i="1"/>
  <c r="AL62" i="1" s="1"/>
  <c r="BW60" i="1"/>
  <c r="BJ60" i="1"/>
  <c r="BF60" i="1"/>
  <c r="BD60" i="1"/>
  <c r="AP60" i="1"/>
  <c r="BI60" i="1" s="1"/>
  <c r="AC60" i="1" s="1"/>
  <c r="AO60" i="1"/>
  <c r="AW60" i="1" s="1"/>
  <c r="AL60" i="1"/>
  <c r="AK60" i="1"/>
  <c r="AJ60" i="1"/>
  <c r="AH60" i="1"/>
  <c r="AG60" i="1"/>
  <c r="AF60" i="1"/>
  <c r="AE60" i="1"/>
  <c r="AD60" i="1"/>
  <c r="Z60" i="1"/>
  <c r="O60" i="1"/>
  <c r="L60" i="1"/>
  <c r="M60" i="1" s="1"/>
  <c r="O59" i="1"/>
  <c r="L59" i="1"/>
  <c r="F18" i="2" s="1"/>
  <c r="I18" i="2" s="1"/>
  <c r="BW57" i="1"/>
  <c r="BJ57" i="1"/>
  <c r="BI57" i="1"/>
  <c r="AC57" i="1" s="1"/>
  <c r="BD57" i="1"/>
  <c r="AP57" i="1"/>
  <c r="K57" i="1" s="1"/>
  <c r="K56" i="1" s="1"/>
  <c r="E17" i="2" s="1"/>
  <c r="AO57" i="1"/>
  <c r="J57" i="1" s="1"/>
  <c r="J56" i="1" s="1"/>
  <c r="D17" i="2" s="1"/>
  <c r="AK57" i="1"/>
  <c r="AT56" i="1" s="1"/>
  <c r="AJ57" i="1"/>
  <c r="AS56" i="1" s="1"/>
  <c r="AH57" i="1"/>
  <c r="AG57" i="1"/>
  <c r="AF57" i="1"/>
  <c r="AE57" i="1"/>
  <c r="AD57" i="1"/>
  <c r="Z57" i="1"/>
  <c r="O57" i="1"/>
  <c r="BF57" i="1" s="1"/>
  <c r="L57" i="1"/>
  <c r="L56" i="1" s="1"/>
  <c r="F17" i="2" s="1"/>
  <c r="I17" i="2" s="1"/>
  <c r="BW54" i="1"/>
  <c r="BJ54" i="1"/>
  <c r="BF54" i="1"/>
  <c r="BD54" i="1"/>
  <c r="AP54" i="1"/>
  <c r="BI54" i="1" s="1"/>
  <c r="AC54" i="1" s="1"/>
  <c r="AO54" i="1"/>
  <c r="AW54" i="1" s="1"/>
  <c r="AK54" i="1"/>
  <c r="AT51" i="1" s="1"/>
  <c r="AJ54" i="1"/>
  <c r="AH54" i="1"/>
  <c r="AG54" i="1"/>
  <c r="AF54" i="1"/>
  <c r="AE54" i="1"/>
  <c r="AD54" i="1"/>
  <c r="Z54" i="1"/>
  <c r="O54" i="1"/>
  <c r="L54" i="1"/>
  <c r="AL54" i="1" s="1"/>
  <c r="J54" i="1"/>
  <c r="BW52" i="1"/>
  <c r="BJ52" i="1"/>
  <c r="BI52" i="1"/>
  <c r="AC52" i="1" s="1"/>
  <c r="BF52" i="1"/>
  <c r="BD52" i="1"/>
  <c r="BC52" i="1"/>
  <c r="AX52" i="1"/>
  <c r="AW52" i="1"/>
  <c r="AV52" i="1" s="1"/>
  <c r="AP52" i="1"/>
  <c r="AO52" i="1"/>
  <c r="BH52" i="1" s="1"/>
  <c r="AB52" i="1" s="1"/>
  <c r="AK52" i="1"/>
  <c r="AJ52" i="1"/>
  <c r="AH52" i="1"/>
  <c r="AG52" i="1"/>
  <c r="AF52" i="1"/>
  <c r="AE52" i="1"/>
  <c r="AD52" i="1"/>
  <c r="Z52" i="1"/>
  <c r="O52" i="1"/>
  <c r="O51" i="1" s="1"/>
  <c r="G16" i="2" s="1"/>
  <c r="L52" i="1"/>
  <c r="AL52" i="1" s="1"/>
  <c r="K52" i="1"/>
  <c r="AS51" i="1"/>
  <c r="L51" i="1"/>
  <c r="F16" i="2" s="1"/>
  <c r="I16" i="2" s="1"/>
  <c r="BW49" i="1"/>
  <c r="BJ49" i="1"/>
  <c r="BD49" i="1"/>
  <c r="AP49" i="1"/>
  <c r="K49" i="1" s="1"/>
  <c r="AO49" i="1"/>
  <c r="J49" i="1" s="1"/>
  <c r="AL49" i="1"/>
  <c r="AK49" i="1"/>
  <c r="AJ49" i="1"/>
  <c r="AH49" i="1"/>
  <c r="AG49" i="1"/>
  <c r="AF49" i="1"/>
  <c r="AE49" i="1"/>
  <c r="AD49" i="1"/>
  <c r="Z49" i="1"/>
  <c r="O49" i="1"/>
  <c r="BF49" i="1" s="1"/>
  <c r="L49" i="1"/>
  <c r="M49" i="1" s="1"/>
  <c r="BW47" i="1"/>
  <c r="BJ47" i="1"/>
  <c r="BD47" i="1"/>
  <c r="AP47" i="1"/>
  <c r="BI47" i="1" s="1"/>
  <c r="AC47" i="1" s="1"/>
  <c r="AO47" i="1"/>
  <c r="BH47" i="1" s="1"/>
  <c r="AB47" i="1" s="1"/>
  <c r="AL47" i="1"/>
  <c r="AK47" i="1"/>
  <c r="AJ47" i="1"/>
  <c r="AH47" i="1"/>
  <c r="AG47" i="1"/>
  <c r="AF47" i="1"/>
  <c r="AE47" i="1"/>
  <c r="AD47" i="1"/>
  <c r="Z47" i="1"/>
  <c r="O47" i="1"/>
  <c r="BF47" i="1" s="1"/>
  <c r="L47" i="1"/>
  <c r="M47" i="1" s="1"/>
  <c r="BW41" i="1"/>
  <c r="BJ41" i="1"/>
  <c r="BF41" i="1"/>
  <c r="BD41" i="1"/>
  <c r="AP41" i="1"/>
  <c r="K41" i="1" s="1"/>
  <c r="AO41" i="1"/>
  <c r="AW41" i="1" s="1"/>
  <c r="AK41" i="1"/>
  <c r="AJ41" i="1"/>
  <c r="AH41" i="1"/>
  <c r="AG41" i="1"/>
  <c r="AF41" i="1"/>
  <c r="AE41" i="1"/>
  <c r="AD41" i="1"/>
  <c r="Z41" i="1"/>
  <c r="O41" i="1"/>
  <c r="L41" i="1"/>
  <c r="AL41" i="1" s="1"/>
  <c r="J41" i="1"/>
  <c r="BW39" i="1"/>
  <c r="BJ39" i="1"/>
  <c r="BI39" i="1"/>
  <c r="AC39" i="1" s="1"/>
  <c r="BF39" i="1"/>
  <c r="BD39" i="1"/>
  <c r="AP39" i="1"/>
  <c r="AX39" i="1" s="1"/>
  <c r="AO39" i="1"/>
  <c r="BH39" i="1" s="1"/>
  <c r="AB39" i="1" s="1"/>
  <c r="AK39" i="1"/>
  <c r="AJ39" i="1"/>
  <c r="AH39" i="1"/>
  <c r="AG39" i="1"/>
  <c r="AF39" i="1"/>
  <c r="AE39" i="1"/>
  <c r="AD39" i="1"/>
  <c r="Z39" i="1"/>
  <c r="O39" i="1"/>
  <c r="O38" i="1" s="1"/>
  <c r="G15" i="2" s="1"/>
  <c r="L39" i="1"/>
  <c r="AL39" i="1" s="1"/>
  <c r="K39" i="1"/>
  <c r="AS38" i="1"/>
  <c r="L38" i="1"/>
  <c r="F15" i="2" s="1"/>
  <c r="I15" i="2" s="1"/>
  <c r="BW36" i="1"/>
  <c r="BJ36" i="1"/>
  <c r="BD36" i="1"/>
  <c r="AP36" i="1"/>
  <c r="K36" i="1" s="1"/>
  <c r="AO36" i="1"/>
  <c r="BH36" i="1" s="1"/>
  <c r="AB36" i="1" s="1"/>
  <c r="AL36" i="1"/>
  <c r="AK36" i="1"/>
  <c r="AJ36" i="1"/>
  <c r="AH36" i="1"/>
  <c r="AG36" i="1"/>
  <c r="AF36" i="1"/>
  <c r="AE36" i="1"/>
  <c r="AD36" i="1"/>
  <c r="Z36" i="1"/>
  <c r="O36" i="1"/>
  <c r="BF36" i="1" s="1"/>
  <c r="L36" i="1"/>
  <c r="BW34" i="1"/>
  <c r="BJ34" i="1"/>
  <c r="BD34" i="1"/>
  <c r="AP34" i="1"/>
  <c r="BI34" i="1" s="1"/>
  <c r="AC34" i="1" s="1"/>
  <c r="AO34" i="1"/>
  <c r="BH34" i="1" s="1"/>
  <c r="AB34" i="1" s="1"/>
  <c r="AK34" i="1"/>
  <c r="AJ34" i="1"/>
  <c r="AH34" i="1"/>
  <c r="AG34" i="1"/>
  <c r="AF34" i="1"/>
  <c r="AE34" i="1"/>
  <c r="AD34" i="1"/>
  <c r="Z34" i="1"/>
  <c r="O34" i="1"/>
  <c r="BF34" i="1" s="1"/>
  <c r="L34" i="1"/>
  <c r="AL34" i="1" s="1"/>
  <c r="O33" i="1"/>
  <c r="G14" i="2" s="1"/>
  <c r="BW31" i="1"/>
  <c r="BJ31" i="1"/>
  <c r="BF31" i="1"/>
  <c r="BD31" i="1"/>
  <c r="AP31" i="1"/>
  <c r="BI31" i="1" s="1"/>
  <c r="AC31" i="1" s="1"/>
  <c r="AO31" i="1"/>
  <c r="AW31" i="1" s="1"/>
  <c r="AK31" i="1"/>
  <c r="AJ31" i="1"/>
  <c r="AH31" i="1"/>
  <c r="AG31" i="1"/>
  <c r="AF31" i="1"/>
  <c r="AE31" i="1"/>
  <c r="AD31" i="1"/>
  <c r="Z31" i="1"/>
  <c r="O31" i="1"/>
  <c r="L31" i="1"/>
  <c r="AL31" i="1" s="1"/>
  <c r="K31" i="1"/>
  <c r="J31" i="1"/>
  <c r="BW29" i="1"/>
  <c r="BJ29" i="1"/>
  <c r="BH29" i="1"/>
  <c r="AB29" i="1" s="1"/>
  <c r="BD29" i="1"/>
  <c r="AW29" i="1"/>
  <c r="AP29" i="1"/>
  <c r="K29" i="1" s="1"/>
  <c r="AO29" i="1"/>
  <c r="AK29" i="1"/>
  <c r="AJ29" i="1"/>
  <c r="AH29" i="1"/>
  <c r="AG29" i="1"/>
  <c r="AF29" i="1"/>
  <c r="AE29" i="1"/>
  <c r="AD29" i="1"/>
  <c r="Z29" i="1"/>
  <c r="O29" i="1"/>
  <c r="BF29" i="1" s="1"/>
  <c r="L29" i="1"/>
  <c r="J29" i="1"/>
  <c r="BW27" i="1"/>
  <c r="BJ27" i="1"/>
  <c r="BD27" i="1"/>
  <c r="AP27" i="1"/>
  <c r="BI27" i="1" s="1"/>
  <c r="AC27" i="1" s="1"/>
  <c r="AO27" i="1"/>
  <c r="J27" i="1" s="1"/>
  <c r="AL27" i="1"/>
  <c r="AK27" i="1"/>
  <c r="AJ27" i="1"/>
  <c r="AH27" i="1"/>
  <c r="AG27" i="1"/>
  <c r="AF27" i="1"/>
  <c r="AE27" i="1"/>
  <c r="AD27" i="1"/>
  <c r="Z27" i="1"/>
  <c r="O27" i="1"/>
  <c r="BF27" i="1" s="1"/>
  <c r="L27" i="1"/>
  <c r="M27" i="1" s="1"/>
  <c r="BW25" i="1"/>
  <c r="BJ25" i="1"/>
  <c r="BD25" i="1"/>
  <c r="AP25" i="1"/>
  <c r="BI25" i="1" s="1"/>
  <c r="AC25" i="1" s="1"/>
  <c r="AO25" i="1"/>
  <c r="BH25" i="1" s="1"/>
  <c r="AB25" i="1" s="1"/>
  <c r="AK25" i="1"/>
  <c r="AJ25" i="1"/>
  <c r="AH25" i="1"/>
  <c r="AG25" i="1"/>
  <c r="AF25" i="1"/>
  <c r="AE25" i="1"/>
  <c r="AD25" i="1"/>
  <c r="Z25" i="1"/>
  <c r="O25" i="1"/>
  <c r="BF25" i="1" s="1"/>
  <c r="L25" i="1"/>
  <c r="M25" i="1" s="1"/>
  <c r="BW23" i="1"/>
  <c r="BJ23" i="1"/>
  <c r="BH23" i="1"/>
  <c r="AB23" i="1" s="1"/>
  <c r="BF23" i="1"/>
  <c r="BD23" i="1"/>
  <c r="AW23" i="1"/>
  <c r="AP23" i="1"/>
  <c r="K23" i="1" s="1"/>
  <c r="AO23" i="1"/>
  <c r="AK23" i="1"/>
  <c r="AJ23" i="1"/>
  <c r="AH23" i="1"/>
  <c r="AG23" i="1"/>
  <c r="AF23" i="1"/>
  <c r="AE23" i="1"/>
  <c r="AD23" i="1"/>
  <c r="Z23" i="1"/>
  <c r="O23" i="1"/>
  <c r="L23" i="1"/>
  <c r="AL23" i="1" s="1"/>
  <c r="J23" i="1"/>
  <c r="BW20" i="1"/>
  <c r="BJ20" i="1"/>
  <c r="BD20" i="1"/>
  <c r="AP20" i="1"/>
  <c r="K20" i="1" s="1"/>
  <c r="K19" i="1" s="1"/>
  <c r="E12" i="2" s="1"/>
  <c r="AO20" i="1"/>
  <c r="AW20" i="1" s="1"/>
  <c r="AK20" i="1"/>
  <c r="AT19" i="1" s="1"/>
  <c r="AJ20" i="1"/>
  <c r="AS19" i="1" s="1"/>
  <c r="AH20" i="1"/>
  <c r="AG20" i="1"/>
  <c r="AF20" i="1"/>
  <c r="AE20" i="1"/>
  <c r="AD20" i="1"/>
  <c r="Z20" i="1"/>
  <c r="O20" i="1"/>
  <c r="BF20" i="1" s="1"/>
  <c r="L20" i="1"/>
  <c r="L19" i="1" s="1"/>
  <c r="F12" i="2" s="1"/>
  <c r="I12" i="2" s="1"/>
  <c r="BW17" i="1"/>
  <c r="BJ17" i="1"/>
  <c r="BF17" i="1"/>
  <c r="BD17" i="1"/>
  <c r="AP17" i="1"/>
  <c r="K17" i="1" s="1"/>
  <c r="AO17" i="1"/>
  <c r="BH17" i="1" s="1"/>
  <c r="AB17" i="1" s="1"/>
  <c r="AK17" i="1"/>
  <c r="AJ17" i="1"/>
  <c r="AH17" i="1"/>
  <c r="AG17" i="1"/>
  <c r="AF17" i="1"/>
  <c r="AE17" i="1"/>
  <c r="AD17" i="1"/>
  <c r="Z17" i="1"/>
  <c r="O17" i="1"/>
  <c r="L17" i="1"/>
  <c r="AL17" i="1" s="1"/>
  <c r="J17" i="1"/>
  <c r="BW15" i="1"/>
  <c r="BJ15" i="1"/>
  <c r="BI15" i="1"/>
  <c r="AC15" i="1" s="1"/>
  <c r="BF15" i="1"/>
  <c r="BD15" i="1"/>
  <c r="AP15" i="1"/>
  <c r="AX15" i="1" s="1"/>
  <c r="AO15" i="1"/>
  <c r="BH15" i="1" s="1"/>
  <c r="AB15" i="1" s="1"/>
  <c r="AK15" i="1"/>
  <c r="AJ15" i="1"/>
  <c r="AH15" i="1"/>
  <c r="AG15" i="1"/>
  <c r="AF15" i="1"/>
  <c r="AE15" i="1"/>
  <c r="AD15" i="1"/>
  <c r="Z15" i="1"/>
  <c r="O15" i="1"/>
  <c r="O12" i="1" s="1"/>
  <c r="G11" i="2" s="1"/>
  <c r="L15" i="1"/>
  <c r="AL15" i="1" s="1"/>
  <c r="K15" i="1"/>
  <c r="BW13" i="1"/>
  <c r="BJ13" i="1"/>
  <c r="BF13" i="1"/>
  <c r="BD13" i="1"/>
  <c r="AP13" i="1"/>
  <c r="AX13" i="1" s="1"/>
  <c r="AO13" i="1"/>
  <c r="AW13" i="1" s="1"/>
  <c r="AK13" i="1"/>
  <c r="AJ13" i="1"/>
  <c r="AH13" i="1"/>
  <c r="AG13" i="1"/>
  <c r="AF13" i="1"/>
  <c r="AE13" i="1"/>
  <c r="AD13" i="1"/>
  <c r="Z13" i="1"/>
  <c r="O13" i="1"/>
  <c r="L13" i="1"/>
  <c r="AL13" i="1" s="1"/>
  <c r="AS12" i="1"/>
  <c r="AU1" i="1"/>
  <c r="AT1" i="1"/>
  <c r="AS1" i="1"/>
  <c r="BH13" i="1" l="1"/>
  <c r="AB13" i="1" s="1"/>
  <c r="BI13" i="1"/>
  <c r="AC13" i="1" s="1"/>
  <c r="K13" i="1"/>
  <c r="J13" i="1"/>
  <c r="AT12" i="1"/>
  <c r="K12" i="1"/>
  <c r="E11" i="2" s="1"/>
  <c r="AW15" i="1"/>
  <c r="M17" i="1"/>
  <c r="AW17" i="1"/>
  <c r="AX20" i="1"/>
  <c r="BC20" i="1" s="1"/>
  <c r="BH20" i="1"/>
  <c r="AB20" i="1" s="1"/>
  <c r="BI20" i="1"/>
  <c r="AC20" i="1" s="1"/>
  <c r="J20" i="1"/>
  <c r="J19" i="1" s="1"/>
  <c r="D12" i="2" s="1"/>
  <c r="M23" i="1"/>
  <c r="AL25" i="1"/>
  <c r="AW25" i="1"/>
  <c r="AS22" i="1"/>
  <c r="AX29" i="1"/>
  <c r="BC29" i="1" s="1"/>
  <c r="BI29" i="1"/>
  <c r="AC29" i="1" s="1"/>
  <c r="L22" i="1"/>
  <c r="F13" i="2" s="1"/>
  <c r="I13" i="2" s="1"/>
  <c r="AT22" i="1"/>
  <c r="AX31" i="1"/>
  <c r="BH31" i="1"/>
  <c r="AB31" i="1" s="1"/>
  <c r="M34" i="1"/>
  <c r="AW34" i="1"/>
  <c r="L33" i="1"/>
  <c r="F14" i="2" s="1"/>
  <c r="I14" i="2" s="1"/>
  <c r="AS33" i="1"/>
  <c r="AT33" i="1"/>
  <c r="AU33" i="1"/>
  <c r="M36" i="1"/>
  <c r="M33" i="1" s="1"/>
  <c r="AW39" i="1"/>
  <c r="M41" i="1"/>
  <c r="BH41" i="1"/>
  <c r="AB41" i="1" s="1"/>
  <c r="AW47" i="1"/>
  <c r="AT38" i="1"/>
  <c r="AU38" i="1"/>
  <c r="M54" i="1"/>
  <c r="AU51" i="1"/>
  <c r="BH54" i="1"/>
  <c r="AB54" i="1" s="1"/>
  <c r="AW57" i="1"/>
  <c r="AX57" i="1"/>
  <c r="BH57" i="1"/>
  <c r="AB57" i="1" s="1"/>
  <c r="BH60" i="1"/>
  <c r="AB60" i="1" s="1"/>
  <c r="J60" i="1"/>
  <c r="M62" i="1"/>
  <c r="M59" i="1" s="1"/>
  <c r="AT59" i="1"/>
  <c r="AW62" i="1"/>
  <c r="AV62" i="1" s="1"/>
  <c r="AU59" i="1"/>
  <c r="AX65" i="1"/>
  <c r="BI65" i="1"/>
  <c r="AC65" i="1" s="1"/>
  <c r="J65" i="1"/>
  <c r="J64" i="1" s="1"/>
  <c r="D19" i="2" s="1"/>
  <c r="AW68" i="1"/>
  <c r="AL70" i="1"/>
  <c r="AX72" i="1"/>
  <c r="BI72" i="1"/>
  <c r="AC72" i="1" s="1"/>
  <c r="AW72" i="1"/>
  <c r="BC72" i="1" s="1"/>
  <c r="BH72" i="1"/>
  <c r="AB72" i="1" s="1"/>
  <c r="BI74" i="1"/>
  <c r="AC74" i="1" s="1"/>
  <c r="AX74" i="1"/>
  <c r="BH74" i="1"/>
  <c r="AB74" i="1" s="1"/>
  <c r="AT67" i="1"/>
  <c r="AS67" i="1"/>
  <c r="J74" i="1"/>
  <c r="L67" i="1"/>
  <c r="F20" i="2" s="1"/>
  <c r="I20" i="2" s="1"/>
  <c r="AW76" i="1"/>
  <c r="AL79" i="1"/>
  <c r="AU78" i="1" s="1"/>
  <c r="AW82" i="1"/>
  <c r="AX82" i="1"/>
  <c r="BI82" i="1"/>
  <c r="BI88" i="1"/>
  <c r="AW88" i="1"/>
  <c r="AW90" i="1"/>
  <c r="BH90" i="1"/>
  <c r="AS87" i="1"/>
  <c r="L87" i="1"/>
  <c r="F24" i="2" s="1"/>
  <c r="I24" i="2" s="1"/>
  <c r="AX98" i="1"/>
  <c r="BH98" i="1"/>
  <c r="AW100" i="1"/>
  <c r="BI100" i="1"/>
  <c r="C16" i="3"/>
  <c r="C27" i="3"/>
  <c r="C17" i="3"/>
  <c r="AW102" i="1"/>
  <c r="BH102" i="1"/>
  <c r="AW104" i="1"/>
  <c r="C28" i="3"/>
  <c r="F28" i="3" s="1"/>
  <c r="C18" i="3"/>
  <c r="AT87" i="1"/>
  <c r="AL106" i="1"/>
  <c r="AU87" i="1"/>
  <c r="AV13" i="1"/>
  <c r="BC13" i="1"/>
  <c r="AV65" i="1"/>
  <c r="BC65" i="1"/>
  <c r="AU12" i="1"/>
  <c r="AV31" i="1"/>
  <c r="BC31" i="1"/>
  <c r="C21" i="3"/>
  <c r="C20" i="3"/>
  <c r="AU67" i="1"/>
  <c r="J12" i="1"/>
  <c r="D11" i="2" s="1"/>
  <c r="BC104" i="1"/>
  <c r="AV98" i="1"/>
  <c r="BC98" i="1"/>
  <c r="BC62" i="1"/>
  <c r="AV74" i="1"/>
  <c r="BC74" i="1"/>
  <c r="M15" i="1"/>
  <c r="M20" i="1"/>
  <c r="M19" i="1" s="1"/>
  <c r="M29" i="1"/>
  <c r="M57" i="1"/>
  <c r="M56" i="1" s="1"/>
  <c r="M72" i="1"/>
  <c r="M96" i="1"/>
  <c r="M13" i="1"/>
  <c r="M12" i="1" s="1"/>
  <c r="M31" i="1"/>
  <c r="M65" i="1"/>
  <c r="M64" i="1" s="1"/>
  <c r="M74" i="1"/>
  <c r="M98" i="1"/>
  <c r="J15" i="1"/>
  <c r="AX17" i="1"/>
  <c r="O22" i="1"/>
  <c r="G13" i="2" s="1"/>
  <c r="AX23" i="1"/>
  <c r="J39" i="1"/>
  <c r="AX41" i="1"/>
  <c r="J52" i="1"/>
  <c r="J51" i="1" s="1"/>
  <c r="D16" i="2" s="1"/>
  <c r="AX54" i="1"/>
  <c r="AX60" i="1"/>
  <c r="J76" i="1"/>
  <c r="J82" i="1"/>
  <c r="J81" i="1" s="1"/>
  <c r="D22" i="2" s="1"/>
  <c r="J88" i="1"/>
  <c r="AX90" i="1"/>
  <c r="J100" i="1"/>
  <c r="AX102" i="1"/>
  <c r="BI17" i="1"/>
  <c r="AC17" i="1" s="1"/>
  <c r="BI41" i="1"/>
  <c r="AC41" i="1" s="1"/>
  <c r="K54" i="1"/>
  <c r="K51" i="1" s="1"/>
  <c r="E16" i="2" s="1"/>
  <c r="K60" i="1"/>
  <c r="K59" i="1" s="1"/>
  <c r="E18" i="2" s="1"/>
  <c r="K90" i="1"/>
  <c r="K102" i="1"/>
  <c r="I18" i="4"/>
  <c r="F29" i="4" s="1"/>
  <c r="AX47" i="1"/>
  <c r="AV47" i="1" s="1"/>
  <c r="AX104" i="1"/>
  <c r="AV104" i="1" s="1"/>
  <c r="BI23" i="1"/>
  <c r="AC23" i="1" s="1"/>
  <c r="AL20" i="1"/>
  <c r="AU19" i="1" s="1"/>
  <c r="AW27" i="1"/>
  <c r="AL29" i="1"/>
  <c r="AU22" i="1" s="1"/>
  <c r="AW36" i="1"/>
  <c r="AW49" i="1"/>
  <c r="AL57" i="1"/>
  <c r="AU56" i="1" s="1"/>
  <c r="AW70" i="1"/>
  <c r="AL72" i="1"/>
  <c r="AW79" i="1"/>
  <c r="AW85" i="1"/>
  <c r="AW94" i="1"/>
  <c r="AW106" i="1"/>
  <c r="J25" i="1"/>
  <c r="J22" i="1" s="1"/>
  <c r="D13" i="2" s="1"/>
  <c r="AX27" i="1"/>
  <c r="J34" i="1"/>
  <c r="AX36" i="1"/>
  <c r="J47" i="1"/>
  <c r="AX49" i="1"/>
  <c r="J62" i="1"/>
  <c r="J68" i="1"/>
  <c r="AX70" i="1"/>
  <c r="O78" i="1"/>
  <c r="G21" i="2" s="1"/>
  <c r="AX79" i="1"/>
  <c r="O84" i="1"/>
  <c r="G23" i="2" s="1"/>
  <c r="AX85" i="1"/>
  <c r="J92" i="1"/>
  <c r="AX94" i="1"/>
  <c r="J104" i="1"/>
  <c r="AX106" i="1"/>
  <c r="AX25" i="1"/>
  <c r="AV25" i="1" s="1"/>
  <c r="AX34" i="1"/>
  <c r="AV34" i="1" s="1"/>
  <c r="AX68" i="1"/>
  <c r="AV68" i="1" s="1"/>
  <c r="AX92" i="1"/>
  <c r="AV92" i="1" s="1"/>
  <c r="K25" i="1"/>
  <c r="K22" i="1" s="1"/>
  <c r="E13" i="2" s="1"/>
  <c r="K34" i="1"/>
  <c r="K33" i="1" s="1"/>
  <c r="E14" i="2" s="1"/>
  <c r="K47" i="1"/>
  <c r="K38" i="1" s="1"/>
  <c r="E15" i="2" s="1"/>
  <c r="K62" i="1"/>
  <c r="BI62" i="1"/>
  <c r="AC62" i="1" s="1"/>
  <c r="K68" i="1"/>
  <c r="K92" i="1"/>
  <c r="K104" i="1"/>
  <c r="AV20" i="1"/>
  <c r="AV29" i="1"/>
  <c r="AV57" i="1"/>
  <c r="AV72" i="1"/>
  <c r="AV96" i="1"/>
  <c r="BH49" i="1"/>
  <c r="AB49" i="1" s="1"/>
  <c r="J79" i="1"/>
  <c r="J78" i="1" s="1"/>
  <c r="D21" i="2" s="1"/>
  <c r="BI49" i="1"/>
  <c r="AC49" i="1" s="1"/>
  <c r="K70" i="1"/>
  <c r="K79" i="1"/>
  <c r="K78" i="1" s="1"/>
  <c r="E21" i="2" s="1"/>
  <c r="BI85" i="1"/>
  <c r="AG85" i="1" s="1"/>
  <c r="C19" i="3" s="1"/>
  <c r="BI94" i="1"/>
  <c r="K106" i="1"/>
  <c r="I27" i="4"/>
  <c r="M39" i="1"/>
  <c r="M38" i="1" s="1"/>
  <c r="M52" i="1"/>
  <c r="M51" i="1" s="1"/>
  <c r="M76" i="1"/>
  <c r="M88" i="1"/>
  <c r="M100" i="1"/>
  <c r="BH27" i="1"/>
  <c r="AB27" i="1" s="1"/>
  <c r="O56" i="1"/>
  <c r="G17" i="2" s="1"/>
  <c r="J70" i="1"/>
  <c r="J85" i="1"/>
  <c r="J84" i="1" s="1"/>
  <c r="D23" i="2" s="1"/>
  <c r="BH94" i="1"/>
  <c r="J106" i="1"/>
  <c r="K27" i="1"/>
  <c r="BI36" i="1"/>
  <c r="AC36" i="1" s="1"/>
  <c r="L12" i="1"/>
  <c r="L64" i="1"/>
  <c r="F19" i="2" s="1"/>
  <c r="I19" i="2" s="1"/>
  <c r="M82" i="1"/>
  <c r="M81" i="1" s="1"/>
  <c r="O19" i="1"/>
  <c r="G12" i="2" s="1"/>
  <c r="J36" i="1"/>
  <c r="BC15" i="1" l="1"/>
  <c r="AV15" i="1"/>
  <c r="BC25" i="1"/>
  <c r="AV39" i="1"/>
  <c r="BC39" i="1"/>
  <c r="C15" i="3"/>
  <c r="C14" i="3"/>
  <c r="BC57" i="1"/>
  <c r="J59" i="1"/>
  <c r="D18" i="2" s="1"/>
  <c r="AV76" i="1"/>
  <c r="BC76" i="1"/>
  <c r="J67" i="1"/>
  <c r="D20" i="2" s="1"/>
  <c r="BC82" i="1"/>
  <c r="AV82" i="1"/>
  <c r="AV88" i="1"/>
  <c r="BC88" i="1"/>
  <c r="BC92" i="1"/>
  <c r="AV100" i="1"/>
  <c r="BC100" i="1"/>
  <c r="K87" i="1"/>
  <c r="E24" i="2" s="1"/>
  <c r="C22" i="3"/>
  <c r="BC23" i="1"/>
  <c r="AV23" i="1"/>
  <c r="AV17" i="1"/>
  <c r="BC17" i="1"/>
  <c r="F11" i="2"/>
  <c r="I11" i="2" s="1"/>
  <c r="F25" i="2" s="1"/>
  <c r="L108" i="1"/>
  <c r="BC27" i="1"/>
  <c r="AV27" i="1"/>
  <c r="BC47" i="1"/>
  <c r="M67" i="1"/>
  <c r="K67" i="1"/>
  <c r="E20" i="2" s="1"/>
  <c r="M22" i="1"/>
  <c r="C29" i="3"/>
  <c r="BC106" i="1"/>
  <c r="AV106" i="1"/>
  <c r="AV90" i="1"/>
  <c r="BC90" i="1"/>
  <c r="M87" i="1"/>
  <c r="BC94" i="1"/>
  <c r="AV94" i="1"/>
  <c r="BC85" i="1"/>
  <c r="AV85" i="1"/>
  <c r="BC79" i="1"/>
  <c r="AV79" i="1"/>
  <c r="BC60" i="1"/>
  <c r="AV60" i="1"/>
  <c r="BC54" i="1"/>
  <c r="AV54" i="1"/>
  <c r="BC49" i="1"/>
  <c r="AV49" i="1"/>
  <c r="AV41" i="1"/>
  <c r="BC41" i="1"/>
  <c r="J33" i="1"/>
  <c r="D14" i="2" s="1"/>
  <c r="AV102" i="1"/>
  <c r="BC102" i="1"/>
  <c r="J87" i="1"/>
  <c r="D24" i="2" s="1"/>
  <c r="BC70" i="1"/>
  <c r="AV70" i="1"/>
  <c r="BC68" i="1"/>
  <c r="BC34" i="1"/>
  <c r="BC36" i="1"/>
  <c r="AV36" i="1"/>
  <c r="J38" i="1"/>
  <c r="D15" i="2" s="1"/>
  <c r="M108" i="1" l="1"/>
  <c r="F29" i="3"/>
  <c r="I28" i="3"/>
  <c r="I29" i="3" l="1"/>
</calcChain>
</file>

<file path=xl/sharedStrings.xml><?xml version="1.0" encoding="utf-8"?>
<sst xmlns="http://schemas.openxmlformats.org/spreadsheetml/2006/main" count="1055" uniqueCount="340">
  <si>
    <t>Název stavby:</t>
  </si>
  <si>
    <t>NEMOCNICE KYJOV - URGENTNÍ PŘÍJEM</t>
  </si>
  <si>
    <t>Doba výstavby:</t>
  </si>
  <si>
    <t xml:space="preserve"> </t>
  </si>
  <si>
    <t>Objednatel:</t>
  </si>
  <si>
    <t> </t>
  </si>
  <si>
    <t>Druh stavby:</t>
  </si>
  <si>
    <t>D.1.14_IO 104 - AREÁLOVÉ ROZVODY KANALIZACE</t>
  </si>
  <si>
    <t>Začátek výstavby:</t>
  </si>
  <si>
    <t>Projektant:</t>
  </si>
  <si>
    <t>Lokalita:</t>
  </si>
  <si>
    <t>KYJOV</t>
  </si>
  <si>
    <t>Konec výstavby:</t>
  </si>
  <si>
    <t>Zhotovitel:</t>
  </si>
  <si>
    <t>JKSO:</t>
  </si>
  <si>
    <t>8272919</t>
  </si>
  <si>
    <t>Zpracováno dne:</t>
  </si>
  <si>
    <t>Zpracoval:</t>
  </si>
  <si>
    <t>Č</t>
  </si>
  <si>
    <t>Objekt</t>
  </si>
  <si>
    <t>Kód</t>
  </si>
  <si>
    <t>Zkrácený popis</t>
  </si>
  <si>
    <t>MJ</t>
  </si>
  <si>
    <t>Množství</t>
  </si>
  <si>
    <t>Cena/MJ</t>
  </si>
  <si>
    <t>Sazba DPH</t>
  </si>
  <si>
    <t>Náklady (Kč)</t>
  </si>
  <si>
    <t>Hmotnost (t)</t>
  </si>
  <si>
    <t>Cenová</t>
  </si>
  <si>
    <t>ISWORK</t>
  </si>
  <si>
    <t>GROUPCODE</t>
  </si>
  <si>
    <t>VATTAX</t>
  </si>
  <si>
    <t>Rozměry</t>
  </si>
  <si>
    <t>(Kč)</t>
  </si>
  <si>
    <t>Dodávka</t>
  </si>
  <si>
    <t>Montáž</t>
  </si>
  <si>
    <t>Celkem</t>
  </si>
  <si>
    <t>Celkem vč. DPH</t>
  </si>
  <si>
    <t>Jednot.</t>
  </si>
  <si>
    <t>soustava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</si>
  <si>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</si>
  <si>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</si>
  <si>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</si>
  <si>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</si>
  <si>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</si>
  <si>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</si>
  <si>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</si>
  <si>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</si>
  <si>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</si>
  <si>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</si>
  <si>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</si>
  <si>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</si>
  <si>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/>
  </si>
  <si>
    <t>11</t>
  </si>
  <si>
    <t>Přípravné a přidružené práce</t>
  </si>
  <si>
    <t>1</t>
  </si>
  <si>
    <t>115101201R00</t>
  </si>
  <si>
    <t>Čerpání vody na výšku do 10 m, přítok do 500 l/min</t>
  </si>
  <si>
    <t>h</t>
  </si>
  <si>
    <t>21</t>
  </si>
  <si>
    <t>RTS II / 2024</t>
  </si>
  <si>
    <t>11_</t>
  </si>
  <si>
    <t>1_</t>
  </si>
  <si>
    <t>_</t>
  </si>
  <si>
    <t>3*24</t>
  </si>
  <si>
    <t>DEN x HODIN</t>
  </si>
  <si>
    <t>2</t>
  </si>
  <si>
    <t>115101301R00</t>
  </si>
  <si>
    <t>Pohotovost čerp.soupravy, výška 10 m, přítok 500 l</t>
  </si>
  <si>
    <t>den</t>
  </si>
  <si>
    <t>5</t>
  </si>
  <si>
    <t>DEN</t>
  </si>
  <si>
    <t>3</t>
  </si>
  <si>
    <t>119001412R00</t>
  </si>
  <si>
    <t>Dočasné zajištění beton.a plast.potrubí DN 200-500</t>
  </si>
  <si>
    <t>m</t>
  </si>
  <si>
    <t>1*1,5</t>
  </si>
  <si>
    <t>VIZ.SITUACE (STÁV.KANALIZACE DN300)</t>
  </si>
  <si>
    <t>12</t>
  </si>
  <si>
    <t>Odkopávky a prokopávky</t>
  </si>
  <si>
    <t>4</t>
  </si>
  <si>
    <t>120001101R00</t>
  </si>
  <si>
    <t>Příplatek za ztížení vykopávky v blízkosti vedení</t>
  </si>
  <si>
    <t>m3</t>
  </si>
  <si>
    <t>12_</t>
  </si>
  <si>
    <t>(1)*1,5*1,5*1,0</t>
  </si>
  <si>
    <t>VIZ.KANALIZACE</t>
  </si>
  <si>
    <t>13</t>
  </si>
  <si>
    <t>Hloubené vykopávky</t>
  </si>
  <si>
    <t>139600012RA0</t>
  </si>
  <si>
    <t>Ruční výkop v hornině 3</t>
  </si>
  <si>
    <t>13_</t>
  </si>
  <si>
    <t>2,25</t>
  </si>
  <si>
    <t>VIZ.ZTÍŽENÉ VYKOPÁVKY</t>
  </si>
  <si>
    <t>6</t>
  </si>
  <si>
    <t>132201210R00</t>
  </si>
  <si>
    <t>Hloubení rýh š.do 200 cm hor.3 do 50 m3,STROJNĚ</t>
  </si>
  <si>
    <t>9,3</t>
  </si>
  <si>
    <t>VIZ.PODÉLNÝ PROFIL</t>
  </si>
  <si>
    <t>7</t>
  </si>
  <si>
    <t>132201219R00</t>
  </si>
  <si>
    <t>Příplatek za lepivost - hloubení rýh 200cm v hor.3</t>
  </si>
  <si>
    <t>9,3/2</t>
  </si>
  <si>
    <t>VIZ.HLOUBENÍ</t>
  </si>
  <si>
    <t>8</t>
  </si>
  <si>
    <t>132301210R00</t>
  </si>
  <si>
    <t>Hloubení rýh š.do 200 cm hor.4 do 50 m3, STROJNĚ</t>
  </si>
  <si>
    <t>2,32</t>
  </si>
  <si>
    <t>9</t>
  </si>
  <si>
    <t>132301219R00</t>
  </si>
  <si>
    <t>Přípl.za lepivost,hloubení rýh 200cm,hor.4,STROJNĚ</t>
  </si>
  <si>
    <t>2,32/2</t>
  </si>
  <si>
    <t>15</t>
  </si>
  <si>
    <t>Roubení</t>
  </si>
  <si>
    <t>10</t>
  </si>
  <si>
    <t>151101101R00</t>
  </si>
  <si>
    <t>Pažení a rozepření stěn rýh - příložné - hl. do 2m</t>
  </si>
  <si>
    <t>m2</t>
  </si>
  <si>
    <t>15_</t>
  </si>
  <si>
    <t>7,57</t>
  </si>
  <si>
    <t>151101111R00</t>
  </si>
  <si>
    <t>Odstranění pažení stěn rýh - příložné - hl. do 2 m</t>
  </si>
  <si>
    <t>VIZ.ZŘÍZENÍ</t>
  </si>
  <si>
    <t>16</t>
  </si>
  <si>
    <t>Přemístění výkopku</t>
  </si>
  <si>
    <t>161101101R00</t>
  </si>
  <si>
    <t>Svislé přemístění výkopku z hor.1-4 do 2,5 m</t>
  </si>
  <si>
    <t>16_</t>
  </si>
  <si>
    <t>11,62</t>
  </si>
  <si>
    <t>VIZ.HLOUBENÍ - KANALIZACE</t>
  </si>
  <si>
    <t>162701105R00</t>
  </si>
  <si>
    <t>Vodorovné přemístění výkopku z hor.1-4 do 10000 m</t>
  </si>
  <si>
    <t>0,4</t>
  </si>
  <si>
    <t>VIZ.PODÉLNÝ PROFIL-VYTL.KUBATURA POTRUBÍ</t>
  </si>
  <si>
    <t>0,12</t>
  </si>
  <si>
    <t>VIZ.PODÉLNÝ PROFIL-VYTL.KUBATURA RŠ</t>
  </si>
  <si>
    <t>1,24</t>
  </si>
  <si>
    <t>VIZ.PODÉLNÝ PROFIL-LOŽE</t>
  </si>
  <si>
    <t>6,31</t>
  </si>
  <si>
    <t>VIZ.PODÉLNÝ PROFIL-OBSYP</t>
  </si>
  <si>
    <t>3,54</t>
  </si>
  <si>
    <t>VIZ.PODÉLNÝ PROFIL-ZÁSYP</t>
  </si>
  <si>
    <t>14</t>
  </si>
  <si>
    <t>167101101R00</t>
  </si>
  <si>
    <t>Nakládání výkopku z hor. 1 ÷ 4 v množství do 100 m3</t>
  </si>
  <si>
    <t>11,61</t>
  </si>
  <si>
    <t>VIZ.VODOROVNÉ PŘEMÍSTĚNÍ</t>
  </si>
  <si>
    <t>162701109R00</t>
  </si>
  <si>
    <t>Příplatek k vod. přemístění hor.1-4 za další 1 km</t>
  </si>
  <si>
    <t>11,61*10</t>
  </si>
  <si>
    <t>10 KM, CELKEM 20 KM</t>
  </si>
  <si>
    <t>17</t>
  </si>
  <si>
    <t>Konstrukce ze zemin</t>
  </si>
  <si>
    <t>175101101R00</t>
  </si>
  <si>
    <t>Obsyp potrubí bez prohození sypaniny</t>
  </si>
  <si>
    <t>17_</t>
  </si>
  <si>
    <t>174101101R00</t>
  </si>
  <si>
    <t>Zásyp jam, rýh, šachet se zhutněním</t>
  </si>
  <si>
    <t>19</t>
  </si>
  <si>
    <t>Hloubení pro podzemní stěny, ražení a hloubení důlní</t>
  </si>
  <si>
    <t>18</t>
  </si>
  <si>
    <t>199000002R00</t>
  </si>
  <si>
    <t>Poplatek za skládku horniny 1- 4</t>
  </si>
  <si>
    <t>19_</t>
  </si>
  <si>
    <t>45</t>
  </si>
  <si>
    <t>Podkladní a vedlejší konstrukce (kromě vozovek a železničního svršku)</t>
  </si>
  <si>
    <t>452351101R00</t>
  </si>
  <si>
    <t>Bednění desek nebo sedlových loží pod potrubí</t>
  </si>
  <si>
    <t>45_</t>
  </si>
  <si>
    <t>4_</t>
  </si>
  <si>
    <t>(1,0*0,1*4)*1</t>
  </si>
  <si>
    <t>RŠ PLASTOVÉ-VIZ.SPECIFIKACE</t>
  </si>
  <si>
    <t>20</t>
  </si>
  <si>
    <t>451572111R00</t>
  </si>
  <si>
    <t>Lože pod potrubí z kameniva těženého 0 - 4 mm</t>
  </si>
  <si>
    <t>VIZ.PODÉLNÝ PROFIL-NOVÁ KANALIZACE</t>
  </si>
  <si>
    <t>87</t>
  </si>
  <si>
    <t>Potrubí z trub plastických, skleněných a čedičových</t>
  </si>
  <si>
    <t>871353121R00</t>
  </si>
  <si>
    <t>Montáž trub z plastu, gumový kroužek, DN 200</t>
  </si>
  <si>
    <t>87_</t>
  </si>
  <si>
    <t>8_</t>
  </si>
  <si>
    <t>9,5</t>
  </si>
  <si>
    <t>89</t>
  </si>
  <si>
    <t>Ostatní konstrukce a práce na trubním vedení</t>
  </si>
  <si>
    <t>22</t>
  </si>
  <si>
    <t>892571111R00</t>
  </si>
  <si>
    <t>Zkouška těsnosti kanalizace DN do 200, vodou</t>
  </si>
  <si>
    <t>89_</t>
  </si>
  <si>
    <t>DN200, VIZ.POL. MONTÁŽ</t>
  </si>
  <si>
    <t>23</t>
  </si>
  <si>
    <t>892573111R00</t>
  </si>
  <si>
    <t>Zabezpečení konců kanal. potrubí DN do 200, vodou</t>
  </si>
  <si>
    <t>úsek</t>
  </si>
  <si>
    <t>VIZ.SITUACE DN200</t>
  </si>
  <si>
    <t>24</t>
  </si>
  <si>
    <t>899101111R00</t>
  </si>
  <si>
    <t>Osazení poklopu s rámem do 50 kg</t>
  </si>
  <si>
    <t>kus</t>
  </si>
  <si>
    <t>VIZ.SPECIFIKACE RŠ - ŠD1_2</t>
  </si>
  <si>
    <t>25</t>
  </si>
  <si>
    <t>894432112R00</t>
  </si>
  <si>
    <t>Osazení plastové šachty revizní prům.425 mm</t>
  </si>
  <si>
    <t>26</t>
  </si>
  <si>
    <t>892591111LP</t>
  </si>
  <si>
    <t>Kamerová zkouška potrubí nového a opraveného potrubí (dodávka, montáž)</t>
  </si>
  <si>
    <t>DN200; VIZ.POL. MONTÁŽ</t>
  </si>
  <si>
    <t>91</t>
  </si>
  <si>
    <t>Doplňující konstrukce a práce na pozemních komunikacích a zpevněných plochách</t>
  </si>
  <si>
    <t>27</t>
  </si>
  <si>
    <t>916211111R00</t>
  </si>
  <si>
    <t>Osazení obruby z kostek drobných, bez opěry, kamen</t>
  </si>
  <si>
    <t>91_</t>
  </si>
  <si>
    <t>9_</t>
  </si>
  <si>
    <t>(2*3,14*0,42)*(1)</t>
  </si>
  <si>
    <t>VIZ.SPECIFIKACE RŠ-ŠD1_2</t>
  </si>
  <si>
    <t>H27</t>
  </si>
  <si>
    <t>Vedení trubní dálková a přípojná</t>
  </si>
  <si>
    <t>28</t>
  </si>
  <si>
    <t>998276101R00</t>
  </si>
  <si>
    <t>Přesun hmot, trubní vedení plastová, otevř. výkop</t>
  </si>
  <si>
    <t>t</t>
  </si>
  <si>
    <t>H27_</t>
  </si>
  <si>
    <t>17,2158+0,0731+0,0048</t>
  </si>
  <si>
    <t>M46</t>
  </si>
  <si>
    <t>Zemní práce při montážích</t>
  </si>
  <si>
    <t>29</t>
  </si>
  <si>
    <t>460921102LP</t>
  </si>
  <si>
    <t>Geodetické zaměření nového potrubí a retencí (dodávka, doprava, mzdy)</t>
  </si>
  <si>
    <t>M46_</t>
  </si>
  <si>
    <t>VIZ.MONTÁŽ KANALIZACE</t>
  </si>
  <si>
    <t>M</t>
  </si>
  <si>
    <t>Ostatní materiál</t>
  </si>
  <si>
    <t>30</t>
  </si>
  <si>
    <t>58922207</t>
  </si>
  <si>
    <t>Beton C 12/15 (B 15) -podkladní</t>
  </si>
  <si>
    <t>0</t>
  </si>
  <si>
    <t>Z99999_</t>
  </si>
  <si>
    <t>Z_</t>
  </si>
  <si>
    <t>(1,0*1,0*0,1)*(1)</t>
  </si>
  <si>
    <t>VIZ.SPECIFIKACE ŠACHET-PLASTOVÉ</t>
  </si>
  <si>
    <t>31</t>
  </si>
  <si>
    <t>58380129</t>
  </si>
  <si>
    <t>Kostka dlažební drobná 10/12 štípaná Itř. 1t=4,0m2</t>
  </si>
  <si>
    <t>(2*3,14*0,225*0,15*0,1)*(1)</t>
  </si>
  <si>
    <t>VIZ.SPECIFIKACE ŠACHET-PLASTOVÁ</t>
  </si>
  <si>
    <t>32</t>
  </si>
  <si>
    <t>28611261.LP</t>
  </si>
  <si>
    <t>Trubka kanalizační PVC SN 10 DN200 (dodávka, doprava)</t>
  </si>
  <si>
    <t>VIZ.MONTÁŽ</t>
  </si>
  <si>
    <t>33</t>
  </si>
  <si>
    <t>55243064.A</t>
  </si>
  <si>
    <t>Poklop litina 425/40 t kruhový do teleskopu</t>
  </si>
  <si>
    <t>VIZ.SPECIFIKACE ŠACHET</t>
  </si>
  <si>
    <t>34</t>
  </si>
  <si>
    <t>28697166LP</t>
  </si>
  <si>
    <t>Adaptér teleskopický pro plastovou šachtu 425 mm</t>
  </si>
  <si>
    <t>35</t>
  </si>
  <si>
    <t>2869716914</t>
  </si>
  <si>
    <t>Dno šachtové výkyv. 425/200 90° pro korug.</t>
  </si>
  <si>
    <t>36</t>
  </si>
  <si>
    <t>286971402</t>
  </si>
  <si>
    <t>Roura šachtová korugovaná  bez hrdla 425/1500 mm</t>
  </si>
  <si>
    <t>37</t>
  </si>
  <si>
    <t>286971601LP</t>
  </si>
  <si>
    <t>Manžeta těsnicí pro korug. rouru 425mm</t>
  </si>
  <si>
    <t>38</t>
  </si>
  <si>
    <t>583320431</t>
  </si>
  <si>
    <t>Kamenivo těžené 0/4</t>
  </si>
  <si>
    <t>6,31*1,67</t>
  </si>
  <si>
    <t>VIZ.OBSYP-POTRUBÍ</t>
  </si>
  <si>
    <t>39</t>
  </si>
  <si>
    <t>583326831</t>
  </si>
  <si>
    <t>Kamenivo těžené 16/32</t>
  </si>
  <si>
    <t>3,54*1,67</t>
  </si>
  <si>
    <t>VIZ.ZÁSYP-KANALIZACE</t>
  </si>
  <si>
    <t>Celkem:</t>
  </si>
  <si>
    <t>Poznámka:</t>
  </si>
  <si>
    <t>Náklady (Kč) - dodávka</t>
  </si>
  <si>
    <t>Náklady (Kč) - Montáž</t>
  </si>
  <si>
    <t>Náklady (Kč) - celkem</t>
  </si>
  <si>
    <t>Celková hmotnost (t)</t>
  </si>
  <si>
    <t>T</t>
  </si>
  <si>
    <t>IČO/DIČ: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</si>
  <si>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</si>
  <si>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</si>
  <si>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</si>
  <si>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</si>
  <si>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</si>
  <si>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</si>
  <si>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</si>
  <si>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</si>
  <si>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</si>
  <si>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</si>
  <si>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</si>
  <si>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</si>
  <si>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</si>
  <si>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</si>
  <si>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</si>
  <si>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</si>
  <si>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</si>
  <si>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</si>
  <si>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</si>
  <si>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</si>
  <si>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</si>
  <si>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</si>
  <si>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</si>
  <si>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</si>
  <si>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</si>
  <si>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</si>
  <si>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</si>
  <si>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</si>
  <si>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</si>
  <si>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</si>
  <si>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</si>
  <si>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15%</t>
  </si>
  <si>
    <t>DPH 15%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</si>
  <si>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</si>
  <si>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</si>
  <si>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</si>
  <si>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</si>
  <si>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</si>
  <si>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</si>
  <si>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</si>
  <si>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</si>
  <si>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Vedlejší a ostatní rozpočtové náklady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</si>
  <si>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</si>
  <si>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</si>
  <si>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</si>
  <si>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</si>
  <si>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</si>
  <si>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</si>
  <si>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</si>
  <si>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</si>
  <si>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Ostatní rozpočtové náklady ORN</t>
  </si>
  <si>
    <t>Ostatní rozpočtové náklady (ORN)</t>
  </si>
  <si>
    <t>Celkem ORN</t>
  </si>
  <si>
    <t>Krycí list soupisu prací</t>
  </si>
  <si>
    <t>Soupis prací - rekapitulace</t>
  </si>
  <si>
    <t>Soupis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</si>
</sst>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name val="Calibri"/>
      <charset val="1"/>
    </font>
    <font>
      <sz val="18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  <font>
      <b/>
      <sz val="18"/>
      <color rgb="FF000000"/>
      <name val="Arial"/>
      <family val="2"/>
      <charset val="238"/>
    </font>
    <font>
      <b/>
      <sz val="20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</fills>
  <borders count="8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83">
    <xf numFmtId="0" fontId="0" fillId="0" borderId="0" xfId="0"/>
    <xf numFmtId="4" fontId="2" fillId="2" borderId="0" xfId="0" applyNumberFormat="1" applyFont="1" applyFill="1" applyAlignment="1">
      <alignment horizontal="right" vertical="center"/>
    </xf>
    <xf numFmtId="0" fontId="3" fillId="0" borderId="5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2" borderId="0" xfId="0" applyFont="1" applyFill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3" fillId="0" borderId="23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2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left" vertical="center"/>
    </xf>
    <xf numFmtId="0" fontId="2" fillId="0" borderId="29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3" fillId="2" borderId="36" xfId="0" applyFont="1" applyFill="1" applyBorder="1" applyAlignment="1">
      <alignment horizontal="left" vertical="center"/>
    </xf>
    <xf numFmtId="0" fontId="2" fillId="2" borderId="37" xfId="0" applyFont="1" applyFill="1" applyBorder="1" applyAlignment="1">
      <alignment horizontal="left" vertical="center"/>
    </xf>
    <xf numFmtId="0" fontId="3" fillId="2" borderId="37" xfId="0" applyFont="1" applyFill="1" applyBorder="1" applyAlignment="1">
      <alignment horizontal="left" vertical="center"/>
    </xf>
    <xf numFmtId="4" fontId="2" fillId="2" borderId="37" xfId="0" applyNumberFormat="1" applyFont="1" applyFill="1" applyBorder="1" applyAlignment="1">
      <alignment horizontal="right" vertical="center"/>
    </xf>
    <xf numFmtId="0" fontId="2" fillId="2" borderId="37" xfId="0" applyFont="1" applyFill="1" applyBorder="1" applyAlignment="1">
      <alignment horizontal="right" vertical="center"/>
    </xf>
    <xf numFmtId="0" fontId="2" fillId="2" borderId="38" xfId="0" applyFont="1" applyFill="1" applyBorder="1" applyAlignment="1">
      <alignment horizontal="right" vertical="center"/>
    </xf>
    <xf numFmtId="4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2" fillId="0" borderId="42" xfId="0" applyFont="1" applyBorder="1" applyAlignment="1">
      <alignment horizontal="left" vertical="center"/>
    </xf>
    <xf numFmtId="4" fontId="2" fillId="0" borderId="42" xfId="0" applyNumberFormat="1" applyFont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2" fillId="0" borderId="43" xfId="0" applyFont="1" applyBorder="1" applyAlignment="1">
      <alignment horizontal="left" vertical="center"/>
    </xf>
    <xf numFmtId="0" fontId="2" fillId="0" borderId="44" xfId="0" applyFont="1" applyBorder="1" applyAlignment="1">
      <alignment horizontal="left" vertical="center"/>
    </xf>
    <xf numFmtId="0" fontId="2" fillId="0" borderId="45" xfId="0" applyFont="1" applyBorder="1" applyAlignment="1">
      <alignment horizontal="left" vertical="center"/>
    </xf>
    <xf numFmtId="0" fontId="2" fillId="0" borderId="45" xfId="0" applyFont="1" applyBorder="1" applyAlignment="1">
      <alignment horizontal="center" vertical="center"/>
    </xf>
    <xf numFmtId="0" fontId="2" fillId="0" borderId="46" xfId="0" applyFont="1" applyBorder="1" applyAlignment="1">
      <alignment horizontal="center" vertical="center"/>
    </xf>
    <xf numFmtId="0" fontId="3" fillId="0" borderId="36" xfId="0" applyFont="1" applyBorder="1" applyAlignment="1">
      <alignment horizontal="left" vertical="center"/>
    </xf>
    <xf numFmtId="0" fontId="3" fillId="0" borderId="37" xfId="0" applyFont="1" applyBorder="1" applyAlignment="1">
      <alignment horizontal="left" vertical="center"/>
    </xf>
    <xf numFmtId="4" fontId="3" fillId="0" borderId="37" xfId="0" applyNumberFormat="1" applyFont="1" applyBorder="1" applyAlignment="1">
      <alignment horizontal="right" vertical="center"/>
    </xf>
    <xf numFmtId="4" fontId="3" fillId="0" borderId="38" xfId="0" applyNumberFormat="1" applyFont="1" applyBorder="1" applyAlignment="1">
      <alignment horizontal="right" vertical="center"/>
    </xf>
    <xf numFmtId="0" fontId="3" fillId="0" borderId="47" xfId="0" applyFont="1" applyBorder="1" applyAlignment="1">
      <alignment horizontal="right" vertical="center"/>
    </xf>
    <xf numFmtId="4" fontId="3" fillId="0" borderId="6" xfId="0" applyNumberFormat="1" applyFont="1" applyBorder="1" applyAlignment="1">
      <alignment horizontal="right" vertical="center"/>
    </xf>
    <xf numFmtId="0" fontId="3" fillId="0" borderId="39" xfId="0" applyFont="1" applyBorder="1" applyAlignment="1">
      <alignment horizontal="left" vertical="center"/>
    </xf>
    <xf numFmtId="0" fontId="3" fillId="0" borderId="40" xfId="0" applyFont="1" applyBorder="1" applyAlignment="1">
      <alignment horizontal="left" vertical="center"/>
    </xf>
    <xf numFmtId="4" fontId="3" fillId="0" borderId="40" xfId="0" applyNumberFormat="1" applyFont="1" applyBorder="1" applyAlignment="1">
      <alignment horizontal="right" vertical="center"/>
    </xf>
    <xf numFmtId="4" fontId="3" fillId="0" borderId="41" xfId="0" applyNumberFormat="1" applyFont="1" applyBorder="1" applyAlignment="1">
      <alignment horizontal="right" vertical="center"/>
    </xf>
    <xf numFmtId="0" fontId="6" fillId="2" borderId="49" xfId="0" applyFont="1" applyFill="1" applyBorder="1" applyAlignment="1">
      <alignment horizontal="center" vertical="center"/>
    </xf>
    <xf numFmtId="0" fontId="6" fillId="2" borderId="52" xfId="0" applyFont="1" applyFill="1" applyBorder="1" applyAlignment="1">
      <alignment horizontal="center" vertical="center"/>
    </xf>
    <xf numFmtId="0" fontId="8" fillId="0" borderId="53" xfId="0" applyFont="1" applyBorder="1" applyAlignment="1">
      <alignment horizontal="left" vertical="center"/>
    </xf>
    <xf numFmtId="0" fontId="9" fillId="0" borderId="54" xfId="0" applyFont="1" applyBorder="1" applyAlignment="1">
      <alignment horizontal="left" vertical="center"/>
    </xf>
    <xf numFmtId="4" fontId="9" fillId="0" borderId="54" xfId="0" applyNumberFormat="1" applyFont="1" applyBorder="1" applyAlignment="1">
      <alignment horizontal="right" vertical="center"/>
    </xf>
    <xf numFmtId="0" fontId="8" fillId="0" borderId="57" xfId="0" applyFont="1" applyBorder="1" applyAlignment="1">
      <alignment horizontal="left" vertical="center"/>
    </xf>
    <xf numFmtId="0" fontId="9" fillId="0" borderId="54" xfId="0" applyFont="1" applyBorder="1" applyAlignment="1">
      <alignment horizontal="right" vertical="center"/>
    </xf>
    <xf numFmtId="4" fontId="9" fillId="0" borderId="61" xfId="0" applyNumberFormat="1" applyFont="1" applyBorder="1" applyAlignment="1">
      <alignment horizontal="right" vertical="center"/>
    </xf>
    <xf numFmtId="0" fontId="9" fillId="0" borderId="61" xfId="0" applyFont="1" applyBorder="1" applyAlignment="1">
      <alignment horizontal="right" vertical="center"/>
    </xf>
    <xf numFmtId="4" fontId="9" fillId="0" borderId="52" xfId="0" applyNumberFormat="1" applyFont="1" applyBorder="1" applyAlignment="1">
      <alignment horizontal="right" vertical="center"/>
    </xf>
    <xf numFmtId="4" fontId="9" fillId="0" borderId="30" xfId="0" applyNumberFormat="1" applyFont="1" applyBorder="1" applyAlignment="1">
      <alignment horizontal="right" vertical="center"/>
    </xf>
    <xf numFmtId="4" fontId="8" fillId="2" borderId="51" xfId="0" applyNumberFormat="1" applyFont="1" applyFill="1" applyBorder="1" applyAlignment="1">
      <alignment horizontal="right" vertical="center"/>
    </xf>
    <xf numFmtId="4" fontId="8" fillId="2" borderId="56" xfId="0" applyNumberFormat="1" applyFont="1" applyFill="1" applyBorder="1" applyAlignment="1">
      <alignment horizontal="right" vertical="center"/>
    </xf>
    <xf numFmtId="0" fontId="4" fillId="0" borderId="37" xfId="0" applyFont="1" applyBorder="1" applyAlignment="1">
      <alignment horizontal="left" vertical="center"/>
    </xf>
    <xf numFmtId="0" fontId="2" fillId="0" borderId="19" xfId="0" applyFont="1" applyBorder="1" applyAlignment="1">
      <alignment horizontal="right" vertical="center"/>
    </xf>
    <xf numFmtId="4" fontId="3" fillId="0" borderId="54" xfId="0" applyNumberFormat="1" applyFont="1" applyBorder="1" applyAlignment="1">
      <alignment horizontal="right" vertical="center"/>
    </xf>
    <xf numFmtId="0" fontId="3" fillId="0" borderId="54" xfId="0" applyFont="1" applyBorder="1" applyAlignment="1">
      <alignment horizontal="left" vertical="center"/>
    </xf>
    <xf numFmtId="4" fontId="3" fillId="0" borderId="80" xfId="0" applyNumberFormat="1" applyFont="1" applyBorder="1" applyAlignment="1">
      <alignment horizontal="right" vertical="center"/>
    </xf>
    <xf numFmtId="0" fontId="3" fillId="0" borderId="80" xfId="0" applyFont="1" applyBorder="1" applyAlignment="1">
      <alignment horizontal="left" vertical="center"/>
    </xf>
    <xf numFmtId="0" fontId="2" fillId="0" borderId="84" xfId="0" applyFont="1" applyBorder="1" applyAlignment="1">
      <alignment horizontal="left" vertical="center"/>
    </xf>
    <xf numFmtId="0" fontId="2" fillId="0" borderId="84" xfId="0" applyFont="1" applyBorder="1" applyAlignment="1">
      <alignment horizontal="right" vertical="center"/>
    </xf>
    <xf numFmtId="4" fontId="2" fillId="0" borderId="84" xfId="0" applyNumberFormat="1" applyFont="1" applyBorder="1" applyAlignment="1">
      <alignment horizontal="right" vertical="center"/>
    </xf>
    <xf numFmtId="0" fontId="10" fillId="0" borderId="5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4" fontId="10" fillId="0" borderId="0" xfId="0" applyNumberFormat="1" applyFont="1" applyAlignment="1">
      <alignment horizontal="right" vertical="center" wrapText="1"/>
    </xf>
    <xf numFmtId="0" fontId="10" fillId="0" borderId="0" xfId="0" applyFont="1" applyAlignment="1">
      <alignment horizontal="right" vertical="center" wrapText="1"/>
    </xf>
    <xf numFmtId="0" fontId="10" fillId="0" borderId="6" xfId="0" applyFont="1" applyBorder="1" applyAlignment="1">
      <alignment horizontal="right" vertical="center" wrapText="1"/>
    </xf>
    <xf numFmtId="0" fontId="11" fillId="0" borderId="5" xfId="0" applyFont="1" applyBorder="1" applyAlignment="1">
      <alignment wrapText="1"/>
    </xf>
    <xf numFmtId="0" fontId="11" fillId="0" borderId="0" xfId="0" applyFont="1" applyAlignment="1">
      <alignment wrapText="1"/>
    </xf>
    <xf numFmtId="0" fontId="12" fillId="0" borderId="0" xfId="0" applyFont="1" applyAlignment="1">
      <alignment horizontal="left" vertical="center" wrapText="1"/>
    </xf>
    <xf numFmtId="4" fontId="12" fillId="0" borderId="0" xfId="0" applyNumberFormat="1" applyFont="1" applyAlignment="1">
      <alignment horizontal="right" vertical="center" wrapText="1"/>
    </xf>
    <xf numFmtId="0" fontId="11" fillId="0" borderId="6" xfId="0" applyFont="1" applyBorder="1" applyAlignment="1">
      <alignment wrapText="1"/>
    </xf>
    <xf numFmtId="0" fontId="10" fillId="2" borderId="5" xfId="0" applyFont="1" applyFill="1" applyBorder="1" applyAlignment="1">
      <alignment horizontal="left" vertical="center" wrapText="1"/>
    </xf>
    <xf numFmtId="0" fontId="13" fillId="2" borderId="0" xfId="0" applyFont="1" applyFill="1" applyAlignment="1">
      <alignment horizontal="left" vertical="center" wrapText="1"/>
    </xf>
    <xf numFmtId="0" fontId="10" fillId="2" borderId="0" xfId="0" applyFont="1" applyFill="1" applyAlignment="1">
      <alignment horizontal="left" vertical="center" wrapText="1"/>
    </xf>
    <xf numFmtId="4" fontId="13" fillId="2" borderId="0" xfId="0" applyNumberFormat="1" applyFont="1" applyFill="1" applyAlignment="1">
      <alignment horizontal="right" vertical="center" wrapText="1"/>
    </xf>
    <xf numFmtId="0" fontId="13" fillId="2" borderId="0" xfId="0" applyFont="1" applyFill="1" applyAlignment="1">
      <alignment horizontal="right" vertical="center" wrapText="1"/>
    </xf>
    <xf numFmtId="0" fontId="13" fillId="2" borderId="6" xfId="0" applyFont="1" applyFill="1" applyBorder="1" applyAlignment="1">
      <alignment horizontal="right" vertical="center" wrapText="1"/>
    </xf>
    <xf numFmtId="0" fontId="11" fillId="0" borderId="39" xfId="0" applyFont="1" applyBorder="1" applyAlignment="1">
      <alignment wrapText="1"/>
    </xf>
    <xf numFmtId="0" fontId="11" fillId="0" borderId="40" xfId="0" applyFont="1" applyBorder="1" applyAlignment="1">
      <alignment wrapText="1"/>
    </xf>
    <xf numFmtId="0" fontId="12" fillId="0" borderId="40" xfId="0" applyFont="1" applyBorder="1" applyAlignment="1">
      <alignment horizontal="left" vertical="center" wrapText="1"/>
    </xf>
    <xf numFmtId="4" fontId="12" fillId="0" borderId="40" xfId="0" applyNumberFormat="1" applyFont="1" applyBorder="1" applyAlignment="1">
      <alignment horizontal="right" vertical="center" wrapText="1"/>
    </xf>
    <xf numFmtId="0" fontId="11" fillId="0" borderId="41" xfId="0" applyFont="1" applyBorder="1" applyAlignment="1">
      <alignment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9" fillId="0" borderId="69" xfId="0" applyFont="1" applyBorder="1" applyAlignment="1">
      <alignment horizontal="left" vertical="center"/>
    </xf>
    <xf numFmtId="0" fontId="9" fillId="0" borderId="67" xfId="0" applyFont="1" applyBorder="1" applyAlignment="1">
      <alignment horizontal="left" vertical="center"/>
    </xf>
    <xf numFmtId="0" fontId="9" fillId="0" borderId="68" xfId="0" applyFont="1" applyBorder="1" applyAlignment="1">
      <alignment horizontal="left" vertical="center"/>
    </xf>
    <xf numFmtId="0" fontId="9" fillId="0" borderId="72" xfId="0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71" xfId="0" applyFont="1" applyBorder="1" applyAlignment="1">
      <alignment horizontal="left" vertical="center"/>
    </xf>
    <xf numFmtId="0" fontId="9" fillId="0" borderId="76" xfId="0" applyFont="1" applyBorder="1" applyAlignment="1">
      <alignment horizontal="left" vertical="center"/>
    </xf>
    <xf numFmtId="0" fontId="9" fillId="0" borderId="74" xfId="0" applyFont="1" applyBorder="1" applyAlignment="1">
      <alignment horizontal="left" vertical="center"/>
    </xf>
    <xf numFmtId="0" fontId="9" fillId="0" borderId="75" xfId="0" applyFont="1" applyBorder="1" applyAlignment="1">
      <alignment horizontal="left" vertical="center"/>
    </xf>
    <xf numFmtId="0" fontId="9" fillId="0" borderId="66" xfId="0" applyFont="1" applyBorder="1" applyAlignment="1">
      <alignment horizontal="left" vertical="center"/>
    </xf>
    <xf numFmtId="0" fontId="9" fillId="0" borderId="70" xfId="0" applyFont="1" applyBorder="1" applyAlignment="1">
      <alignment horizontal="left" vertical="center"/>
    </xf>
    <xf numFmtId="0" fontId="9" fillId="0" borderId="73" xfId="0" applyFont="1" applyBorder="1" applyAlignment="1">
      <alignment horizontal="left" vertical="center"/>
    </xf>
    <xf numFmtId="0" fontId="8" fillId="0" borderId="58" xfId="0" applyFont="1" applyBorder="1" applyAlignment="1">
      <alignment horizontal="left" vertical="center"/>
    </xf>
    <xf numFmtId="0" fontId="8" fillId="0" borderId="56" xfId="0" applyFont="1" applyBorder="1" applyAlignment="1">
      <alignment horizontal="left" vertical="center"/>
    </xf>
    <xf numFmtId="0" fontId="8" fillId="2" borderId="63" xfId="0" applyFont="1" applyFill="1" applyBorder="1" applyAlignment="1">
      <alignment horizontal="left" vertical="center"/>
    </xf>
    <xf numFmtId="0" fontId="8" fillId="2" borderId="64" xfId="0" applyFont="1" applyFill="1" applyBorder="1" applyAlignment="1">
      <alignment horizontal="left" vertical="center"/>
    </xf>
    <xf numFmtId="0" fontId="8" fillId="2" borderId="58" xfId="0" applyFont="1" applyFill="1" applyBorder="1" applyAlignment="1">
      <alignment horizontal="left" vertical="center"/>
    </xf>
    <xf numFmtId="0" fontId="8" fillId="2" borderId="65" xfId="0" applyFont="1" applyFill="1" applyBorder="1" applyAlignment="1">
      <alignment horizontal="left" vertical="center"/>
    </xf>
    <xf numFmtId="0" fontId="8" fillId="2" borderId="50" xfId="0" applyFont="1" applyFill="1" applyBorder="1" applyAlignment="1">
      <alignment horizontal="left" vertical="center"/>
    </xf>
    <xf numFmtId="0" fontId="8" fillId="2" borderId="55" xfId="0" applyFont="1" applyFill="1" applyBorder="1" applyAlignment="1">
      <alignment horizontal="left" vertical="center"/>
    </xf>
    <xf numFmtId="0" fontId="9" fillId="0" borderId="55" xfId="0" applyFont="1" applyBorder="1" applyAlignment="1">
      <alignment horizontal="left" vertical="center"/>
    </xf>
    <xf numFmtId="0" fontId="9" fillId="0" borderId="56" xfId="0" applyFont="1" applyBorder="1" applyAlignment="1">
      <alignment horizontal="left" vertical="center"/>
    </xf>
    <xf numFmtId="0" fontId="9" fillId="0" borderId="62" xfId="0" applyFont="1" applyBorder="1" applyAlignment="1">
      <alignment horizontal="left" vertical="center"/>
    </xf>
    <xf numFmtId="0" fontId="9" fillId="0" borderId="60" xfId="0" applyFont="1" applyBorder="1" applyAlignment="1">
      <alignment horizontal="left" vertical="center"/>
    </xf>
    <xf numFmtId="0" fontId="8" fillId="0" borderId="50" xfId="0" applyFont="1" applyBorder="1" applyAlignment="1">
      <alignment horizontal="left" vertical="center"/>
    </xf>
    <xf numFmtId="0" fontId="8" fillId="0" borderId="51" xfId="0" applyFont="1" applyBorder="1" applyAlignment="1">
      <alignment horizontal="left" vertical="center"/>
    </xf>
    <xf numFmtId="0" fontId="8" fillId="0" borderId="55" xfId="0" applyFont="1" applyBorder="1" applyAlignment="1">
      <alignment horizontal="left" vertical="center"/>
    </xf>
    <xf numFmtId="0" fontId="8" fillId="0" borderId="59" xfId="0" applyFont="1" applyBorder="1" applyAlignment="1">
      <alignment horizontal="left" vertical="center"/>
    </xf>
    <xf numFmtId="0" fontId="8" fillId="0" borderId="60" xfId="0" applyFont="1" applyBorder="1" applyAlignment="1">
      <alignment horizontal="left" vertical="center"/>
    </xf>
    <xf numFmtId="0" fontId="8" fillId="0" borderId="63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0" fontId="3" fillId="0" borderId="41" xfId="0" applyFont="1" applyBorder="1" applyAlignment="1">
      <alignment horizontal="left" vertical="center"/>
    </xf>
    <xf numFmtId="0" fontId="5" fillId="0" borderId="48" xfId="0" applyFont="1" applyBorder="1" applyAlignment="1">
      <alignment horizontal="center" vertical="center"/>
    </xf>
    <xf numFmtId="0" fontId="7" fillId="0" borderId="50" xfId="0" applyFont="1" applyBorder="1" applyAlignment="1">
      <alignment horizontal="left" vertical="center"/>
    </xf>
    <xf numFmtId="0" fontId="7" fillId="0" borderId="51" xfId="0" applyFont="1" applyBorder="1" applyAlignment="1">
      <alignment horizontal="left" vertical="center"/>
    </xf>
    <xf numFmtId="0" fontId="3" fillId="0" borderId="40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39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1" fontId="3" fillId="0" borderId="6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2" fillId="0" borderId="42" xfId="0" applyFont="1" applyBorder="1" applyAlignment="1">
      <alignment horizontal="left" vertical="center"/>
    </xf>
    <xf numFmtId="0" fontId="13" fillId="2" borderId="0" xfId="0" applyFont="1" applyFill="1" applyAlignment="1">
      <alignment horizontal="left" vertical="center" wrapText="1"/>
    </xf>
    <xf numFmtId="0" fontId="2" fillId="0" borderId="25" xfId="0" applyFont="1" applyBorder="1" applyAlignment="1">
      <alignment horizontal="left" vertical="center"/>
    </xf>
    <xf numFmtId="0" fontId="2" fillId="0" borderId="26" xfId="0" applyFont="1" applyBorder="1" applyAlignment="1">
      <alignment horizontal="left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2" borderId="37" xfId="0" applyFont="1" applyFill="1" applyBorder="1" applyAlignment="1">
      <alignment horizontal="left" vertical="center" wrapText="1"/>
    </xf>
    <xf numFmtId="0" fontId="2" fillId="2" borderId="37" xfId="0" applyFont="1" applyFill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81" xfId="0" applyFont="1" applyBorder="1" applyAlignment="1">
      <alignment horizontal="left" vertical="center"/>
    </xf>
    <xf numFmtId="0" fontId="2" fillId="0" borderId="82" xfId="0" applyFont="1" applyBorder="1" applyAlignment="1">
      <alignment horizontal="left" vertical="center"/>
    </xf>
    <xf numFmtId="0" fontId="2" fillId="0" borderId="83" xfId="0" applyFont="1" applyBorder="1" applyAlignment="1">
      <alignment horizontal="left" vertical="center"/>
    </xf>
    <xf numFmtId="0" fontId="8" fillId="0" borderId="81" xfId="0" applyFont="1" applyBorder="1" applyAlignment="1">
      <alignment horizontal="left" vertical="center"/>
    </xf>
    <xf numFmtId="0" fontId="8" fillId="0" borderId="82" xfId="0" applyFont="1" applyBorder="1" applyAlignment="1">
      <alignment horizontal="left" vertical="center"/>
    </xf>
    <xf numFmtId="0" fontId="8" fillId="0" borderId="83" xfId="0" applyFont="1" applyBorder="1" applyAlignment="1">
      <alignment horizontal="left" vertical="center"/>
    </xf>
    <xf numFmtId="4" fontId="8" fillId="0" borderId="85" xfId="0" applyNumberFormat="1" applyFont="1" applyBorder="1" applyAlignment="1">
      <alignment horizontal="right" vertical="center"/>
    </xf>
    <xf numFmtId="0" fontId="8" fillId="0" borderId="82" xfId="0" applyFont="1" applyBorder="1" applyAlignment="1">
      <alignment horizontal="right" vertical="center"/>
    </xf>
    <xf numFmtId="0" fontId="8" fillId="0" borderId="83" xfId="0" applyFont="1" applyBorder="1" applyAlignment="1">
      <alignment horizontal="right" vertical="center"/>
    </xf>
    <xf numFmtId="0" fontId="8" fillId="0" borderId="8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3" fillId="0" borderId="77" xfId="0" applyFont="1" applyBorder="1" applyAlignment="1">
      <alignment horizontal="left" vertical="center"/>
    </xf>
    <xf numFmtId="0" fontId="3" fillId="0" borderId="78" xfId="0" applyFont="1" applyBorder="1" applyAlignment="1">
      <alignment horizontal="left" vertical="center"/>
    </xf>
    <xf numFmtId="0" fontId="3" fillId="0" borderId="79" xfId="0" applyFont="1" applyBorder="1" applyAlignment="1">
      <alignment horizontal="left" vertical="center"/>
    </xf>
    <xf numFmtId="0" fontId="3" fillId="0" borderId="58" xfId="0" applyFont="1" applyBorder="1" applyAlignment="1">
      <alignment horizontal="left" vertical="center"/>
    </xf>
    <xf numFmtId="0" fontId="3" fillId="0" borderId="65" xfId="0" applyFont="1" applyBorder="1" applyAlignment="1">
      <alignment horizontal="left" vertical="center"/>
    </xf>
    <xf numFmtId="0" fontId="3" fillId="0" borderId="56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7"/>
  <sheetViews>
    <sheetView workbookViewId="0">
      <selection sqref="A1:I36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7.140625" customWidth="1"/>
    <col min="4" max="4" width="10" customWidth="1"/>
    <col min="5" max="5" width="14" customWidth="1"/>
    <col min="6" max="6" width="27.140625" customWidth="1"/>
    <col min="7" max="7" width="9.140625" customWidth="1"/>
    <col min="8" max="8" width="12.85546875" customWidth="1"/>
    <col min="9" max="9" width="27.140625" customWidth="1"/>
  </cols>
  <sheetData>
    <row r="1" spans="1:9" ht="54.75" customHeight="1" x14ac:dyDescent="0.25">
      <c r="A1" s="138" t="s">
        <v>337</v>
      </c>
      <c r="B1" s="139"/>
      <c r="C1" s="139"/>
      <c r="D1" s="139"/>
      <c r="E1" s="139"/>
      <c r="F1" s="139"/>
      <c r="G1" s="139"/>
      <c r="H1" s="139"/>
      <c r="I1" s="139"/>
    </row>
    <row r="2" spans="1:9" x14ac:dyDescent="0.25">
      <c r="A2" s="140" t="s">
        <v>0</v>
      </c>
      <c r="B2" s="141"/>
      <c r="C2" s="135" t="str">
        <f>'Soupis prací'!D2</f>
        <v>NEMOCNICE KYJOV - URGENTNÍ PŘÍJEM</v>
      </c>
      <c r="D2" s="136"/>
      <c r="E2" s="132" t="s">
        <v>4</v>
      </c>
      <c r="F2" s="132" t="str">
        <f>'Soupis prací'!J2</f>
        <v> </v>
      </c>
      <c r="G2" s="141"/>
      <c r="H2" s="132" t="s">
        <v>283</v>
      </c>
      <c r="I2" s="143" t="s">
        <v>52</v>
      </c>
    </row>
    <row r="3" spans="1:9" ht="15" customHeight="1" x14ac:dyDescent="0.25">
      <c r="A3" s="142"/>
      <c r="B3" s="95"/>
      <c r="C3" s="137"/>
      <c r="D3" s="137"/>
      <c r="E3" s="95"/>
      <c r="F3" s="95"/>
      <c r="G3" s="95"/>
      <c r="H3" s="95"/>
      <c r="I3" s="144"/>
    </row>
    <row r="4" spans="1:9" x14ac:dyDescent="0.25">
      <c r="A4" s="133" t="s">
        <v>6</v>
      </c>
      <c r="B4" s="95"/>
      <c r="C4" s="94" t="str">
        <f>'Soupis prací'!D4</f>
        <v>D.1.14_IO 104 - AREÁLOVÉ ROZVODY KANALIZACE</v>
      </c>
      <c r="D4" s="95"/>
      <c r="E4" s="94" t="s">
        <v>9</v>
      </c>
      <c r="F4" s="94" t="str">
        <f>'Soupis prací'!J4</f>
        <v> </v>
      </c>
      <c r="G4" s="95"/>
      <c r="H4" s="94" t="s">
        <v>283</v>
      </c>
      <c r="I4" s="144" t="s">
        <v>52</v>
      </c>
    </row>
    <row r="5" spans="1:9" ht="15" customHeight="1" x14ac:dyDescent="0.25">
      <c r="A5" s="142"/>
      <c r="B5" s="95"/>
      <c r="C5" s="95"/>
      <c r="D5" s="95"/>
      <c r="E5" s="95"/>
      <c r="F5" s="95"/>
      <c r="G5" s="95"/>
      <c r="H5" s="95"/>
      <c r="I5" s="144"/>
    </row>
    <row r="6" spans="1:9" x14ac:dyDescent="0.25">
      <c r="A6" s="133" t="s">
        <v>10</v>
      </c>
      <c r="B6" s="95"/>
      <c r="C6" s="94" t="str">
        <f>'Soupis prací'!D6</f>
        <v>KYJOV</v>
      </c>
      <c r="D6" s="95"/>
      <c r="E6" s="94" t="s">
        <v>13</v>
      </c>
      <c r="F6" s="94" t="str">
        <f>'Soupis prací'!J6</f>
        <v> </v>
      </c>
      <c r="G6" s="95"/>
      <c r="H6" s="94" t="s">
        <v>283</v>
      </c>
      <c r="I6" s="144" t="s">
        <v>52</v>
      </c>
    </row>
    <row r="7" spans="1:9" ht="15" customHeight="1" x14ac:dyDescent="0.25">
      <c r="A7" s="142"/>
      <c r="B7" s="95"/>
      <c r="C7" s="95"/>
      <c r="D7" s="95"/>
      <c r="E7" s="95"/>
      <c r="F7" s="95"/>
      <c r="G7" s="95"/>
      <c r="H7" s="95"/>
      <c r="I7" s="144"/>
    </row>
    <row r="8" spans="1:9" x14ac:dyDescent="0.25">
      <c r="A8" s="133" t="s">
        <v>8</v>
      </c>
      <c r="B8" s="95"/>
      <c r="C8" s="94" t="str">
        <f>'Soupis prací'!H4</f>
        <v xml:space="preserve"> </v>
      </c>
      <c r="D8" s="95"/>
      <c r="E8" s="94" t="s">
        <v>12</v>
      </c>
      <c r="F8" s="94" t="str">
        <f>'Soupis prací'!H6</f>
        <v xml:space="preserve"> </v>
      </c>
      <c r="G8" s="95"/>
      <c r="H8" s="95" t="s">
        <v>284</v>
      </c>
      <c r="I8" s="145">
        <v>39</v>
      </c>
    </row>
    <row r="9" spans="1:9" x14ac:dyDescent="0.25">
      <c r="A9" s="142"/>
      <c r="B9" s="95"/>
      <c r="C9" s="95"/>
      <c r="D9" s="95"/>
      <c r="E9" s="95"/>
      <c r="F9" s="95"/>
      <c r="G9" s="95"/>
      <c r="H9" s="95"/>
      <c r="I9" s="144"/>
    </row>
    <row r="10" spans="1:9" x14ac:dyDescent="0.25">
      <c r="A10" s="133" t="s">
        <v>14</v>
      </c>
      <c r="B10" s="95"/>
      <c r="C10" s="94" t="str">
        <f>'Soupis prací'!D8</f>
        <v>8272919</v>
      </c>
      <c r="D10" s="95"/>
      <c r="E10" s="94" t="s">
        <v>17</v>
      </c>
      <c r="F10" s="94" t="str">
        <f>'Soupis prací'!J8</f>
        <v> </v>
      </c>
      <c r="G10" s="95"/>
      <c r="H10" s="95" t="s">
        <v>285</v>
      </c>
      <c r="I10" s="126"/>
    </row>
    <row r="11" spans="1:9" x14ac:dyDescent="0.25">
      <c r="A11" s="134"/>
      <c r="B11" s="131"/>
      <c r="C11" s="131"/>
      <c r="D11" s="131"/>
      <c r="E11" s="131"/>
      <c r="F11" s="131"/>
      <c r="G11" s="131"/>
      <c r="H11" s="131"/>
      <c r="I11" s="127"/>
    </row>
    <row r="12" spans="1:9" ht="23.25" x14ac:dyDescent="0.25">
      <c r="A12" s="128" t="s">
        <v>286</v>
      </c>
      <c r="B12" s="128"/>
      <c r="C12" s="128"/>
      <c r="D12" s="128"/>
      <c r="E12" s="128"/>
      <c r="F12" s="128"/>
      <c r="G12" s="128"/>
      <c r="H12" s="128"/>
      <c r="I12" s="128"/>
    </row>
    <row r="13" spans="1:9" ht="26.25" customHeight="1" x14ac:dyDescent="0.25">
      <c r="A13" s="51" t="s">
        <v>287</v>
      </c>
      <c r="B13" s="129" t="s">
        <v>288</v>
      </c>
      <c r="C13" s="130"/>
      <c r="D13" s="52" t="s">
        <v>289</v>
      </c>
      <c r="E13" s="129" t="s">
        <v>290</v>
      </c>
      <c r="F13" s="130"/>
      <c r="G13" s="52" t="s">
        <v>291</v>
      </c>
      <c r="H13" s="129" t="s">
        <v>292</v>
      </c>
      <c r="I13" s="130"/>
    </row>
    <row r="14" spans="1:9" ht="15.75" x14ac:dyDescent="0.25">
      <c r="A14" s="53" t="s">
        <v>293</v>
      </c>
      <c r="B14" s="54" t="s">
        <v>294</v>
      </c>
      <c r="C14" s="55">
        <f>SUM('Soupis prací'!AB12:AB107)</f>
        <v>0</v>
      </c>
      <c r="D14" s="116" t="s">
        <v>295</v>
      </c>
      <c r="E14" s="117"/>
      <c r="F14" s="55">
        <f>VORN!I15</f>
        <v>0</v>
      </c>
      <c r="G14" s="116" t="s">
        <v>296</v>
      </c>
      <c r="H14" s="117"/>
      <c r="I14" s="55">
        <f>VORN!I21</f>
        <v>0</v>
      </c>
    </row>
    <row r="15" spans="1:9" ht="15.75" x14ac:dyDescent="0.25">
      <c r="A15" s="56" t="s">
        <v>52</v>
      </c>
      <c r="B15" s="54" t="s">
        <v>35</v>
      </c>
      <c r="C15" s="55">
        <f>SUM('Soupis prací'!AC12:AC107)</f>
        <v>0</v>
      </c>
      <c r="D15" s="116" t="s">
        <v>297</v>
      </c>
      <c r="E15" s="117"/>
      <c r="F15" s="55">
        <f>VORN!I16</f>
        <v>0</v>
      </c>
      <c r="G15" s="116" t="s">
        <v>298</v>
      </c>
      <c r="H15" s="117"/>
      <c r="I15" s="55">
        <f>VORN!I22</f>
        <v>0</v>
      </c>
    </row>
    <row r="16" spans="1:9" ht="15.75" x14ac:dyDescent="0.25">
      <c r="A16" s="53" t="s">
        <v>299</v>
      </c>
      <c r="B16" s="54" t="s">
        <v>294</v>
      </c>
      <c r="C16" s="55">
        <f>SUM('Soupis prací'!AD12:AD107)</f>
        <v>0</v>
      </c>
      <c r="D16" s="116" t="s">
        <v>300</v>
      </c>
      <c r="E16" s="117"/>
      <c r="F16" s="55">
        <f>VORN!I17</f>
        <v>0</v>
      </c>
      <c r="G16" s="116" t="s">
        <v>301</v>
      </c>
      <c r="H16" s="117"/>
      <c r="I16" s="55">
        <f>VORN!I23</f>
        <v>0</v>
      </c>
    </row>
    <row r="17" spans="1:9" ht="15.75" x14ac:dyDescent="0.25">
      <c r="A17" s="56" t="s">
        <v>52</v>
      </c>
      <c r="B17" s="54" t="s">
        <v>35</v>
      </c>
      <c r="C17" s="55">
        <f>SUM('Soupis prací'!AE12:AE107)</f>
        <v>0</v>
      </c>
      <c r="D17" s="116" t="s">
        <v>52</v>
      </c>
      <c r="E17" s="117"/>
      <c r="F17" s="57" t="s">
        <v>52</v>
      </c>
      <c r="G17" s="116" t="s">
        <v>302</v>
      </c>
      <c r="H17" s="117"/>
      <c r="I17" s="55">
        <f>VORN!I24</f>
        <v>0</v>
      </c>
    </row>
    <row r="18" spans="1:9" ht="15.75" x14ac:dyDescent="0.25">
      <c r="A18" s="53" t="s">
        <v>303</v>
      </c>
      <c r="B18" s="54" t="s">
        <v>294</v>
      </c>
      <c r="C18" s="55">
        <f>SUM('Soupis prací'!AF12:AF107)</f>
        <v>0</v>
      </c>
      <c r="D18" s="116" t="s">
        <v>52</v>
      </c>
      <c r="E18" s="117"/>
      <c r="F18" s="57" t="s">
        <v>52</v>
      </c>
      <c r="G18" s="116" t="s">
        <v>304</v>
      </c>
      <c r="H18" s="117"/>
      <c r="I18" s="55">
        <f>VORN!I25</f>
        <v>0</v>
      </c>
    </row>
    <row r="19" spans="1:9" ht="15.75" x14ac:dyDescent="0.25">
      <c r="A19" s="56" t="s">
        <v>52</v>
      </c>
      <c r="B19" s="54" t="s">
        <v>35</v>
      </c>
      <c r="C19" s="55">
        <f>SUM('Soupis prací'!AG12:AG107)</f>
        <v>0</v>
      </c>
      <c r="D19" s="116" t="s">
        <v>52</v>
      </c>
      <c r="E19" s="117"/>
      <c r="F19" s="57" t="s">
        <v>52</v>
      </c>
      <c r="G19" s="116" t="s">
        <v>305</v>
      </c>
      <c r="H19" s="117"/>
      <c r="I19" s="55">
        <f>VORN!I26</f>
        <v>0</v>
      </c>
    </row>
    <row r="20" spans="1:9" ht="15.75" x14ac:dyDescent="0.25">
      <c r="A20" s="108" t="s">
        <v>232</v>
      </c>
      <c r="B20" s="109"/>
      <c r="C20" s="55">
        <f>SUM('Soupis prací'!AH12:AH107)</f>
        <v>0</v>
      </c>
      <c r="D20" s="116" t="s">
        <v>52</v>
      </c>
      <c r="E20" s="117"/>
      <c r="F20" s="57" t="s">
        <v>52</v>
      </c>
      <c r="G20" s="116" t="s">
        <v>52</v>
      </c>
      <c r="H20" s="117"/>
      <c r="I20" s="57" t="s">
        <v>52</v>
      </c>
    </row>
    <row r="21" spans="1:9" ht="15.75" x14ac:dyDescent="0.25">
      <c r="A21" s="123" t="s">
        <v>306</v>
      </c>
      <c r="B21" s="124"/>
      <c r="C21" s="58">
        <f>SUM('Soupis prací'!Z12:Z107)</f>
        <v>0</v>
      </c>
      <c r="D21" s="118" t="s">
        <v>52</v>
      </c>
      <c r="E21" s="119"/>
      <c r="F21" s="59" t="s">
        <v>52</v>
      </c>
      <c r="G21" s="118" t="s">
        <v>52</v>
      </c>
      <c r="H21" s="119"/>
      <c r="I21" s="59" t="s">
        <v>52</v>
      </c>
    </row>
    <row r="22" spans="1:9" ht="16.5" customHeight="1" x14ac:dyDescent="0.25">
      <c r="A22" s="125" t="s">
        <v>307</v>
      </c>
      <c r="B22" s="121"/>
      <c r="C22" s="60">
        <f>SUM(C14:C21)</f>
        <v>0</v>
      </c>
      <c r="D22" s="120" t="s">
        <v>308</v>
      </c>
      <c r="E22" s="121"/>
      <c r="F22" s="60">
        <f>SUM(F14:F21)</f>
        <v>0</v>
      </c>
      <c r="G22" s="120" t="s">
        <v>309</v>
      </c>
      <c r="H22" s="121"/>
      <c r="I22" s="60">
        <f>SUM(I14:I21)</f>
        <v>0</v>
      </c>
    </row>
    <row r="23" spans="1:9" ht="15.75" x14ac:dyDescent="0.25">
      <c r="D23" s="108" t="s">
        <v>310</v>
      </c>
      <c r="E23" s="109"/>
      <c r="F23" s="61">
        <v>0</v>
      </c>
      <c r="G23" s="122" t="s">
        <v>311</v>
      </c>
      <c r="H23" s="109"/>
      <c r="I23" s="55">
        <v>0</v>
      </c>
    </row>
    <row r="24" spans="1:9" ht="15.75" x14ac:dyDescent="0.25">
      <c r="G24" s="108" t="s">
        <v>312</v>
      </c>
      <c r="H24" s="109"/>
      <c r="I24" s="55">
        <f>vorn_sum</f>
        <v>0</v>
      </c>
    </row>
    <row r="25" spans="1:9" ht="15.75" x14ac:dyDescent="0.25">
      <c r="G25" s="108" t="s">
        <v>313</v>
      </c>
      <c r="H25" s="109"/>
      <c r="I25" s="55">
        <v>0</v>
      </c>
    </row>
    <row r="27" spans="1:9" ht="15.75" x14ac:dyDescent="0.25">
      <c r="A27" s="110" t="s">
        <v>314</v>
      </c>
      <c r="B27" s="111"/>
      <c r="C27" s="62">
        <f>SUM('Soupis prací'!AJ12:AJ107)</f>
        <v>0</v>
      </c>
    </row>
    <row r="28" spans="1:9" ht="15.75" x14ac:dyDescent="0.25">
      <c r="A28" s="112" t="s">
        <v>315</v>
      </c>
      <c r="B28" s="113"/>
      <c r="C28" s="63">
        <f>SUM('Soupis prací'!AK12:AK107)</f>
        <v>0</v>
      </c>
      <c r="D28" s="114" t="s">
        <v>316</v>
      </c>
      <c r="E28" s="111"/>
      <c r="F28" s="62">
        <f>ROUND(C28*(15/100),2)</f>
        <v>0</v>
      </c>
      <c r="G28" s="114" t="s">
        <v>317</v>
      </c>
      <c r="H28" s="111"/>
      <c r="I28" s="62">
        <f>SUM(C27:C29)</f>
        <v>0</v>
      </c>
    </row>
    <row r="29" spans="1:9" ht="15.75" x14ac:dyDescent="0.25">
      <c r="A29" s="112" t="s">
        <v>318</v>
      </c>
      <c r="B29" s="113"/>
      <c r="C29" s="63">
        <f>SUM('Soupis prací'!AL12:AL107)+(F22+I22+F23+I23+I24+I25)</f>
        <v>0</v>
      </c>
      <c r="D29" s="115" t="s">
        <v>319</v>
      </c>
      <c r="E29" s="113"/>
      <c r="F29" s="63">
        <f>ROUND(C29*(21/100),2)</f>
        <v>0</v>
      </c>
      <c r="G29" s="115" t="s">
        <v>320</v>
      </c>
      <c r="H29" s="113"/>
      <c r="I29" s="63">
        <f>SUM(F28:F29)+I28</f>
        <v>0</v>
      </c>
    </row>
    <row r="31" spans="1:9" x14ac:dyDescent="0.25">
      <c r="A31" s="105" t="s">
        <v>321</v>
      </c>
      <c r="B31" s="97"/>
      <c r="C31" s="98"/>
      <c r="D31" s="96" t="s">
        <v>322</v>
      </c>
      <c r="E31" s="97"/>
      <c r="F31" s="98"/>
      <c r="G31" s="96" t="s">
        <v>323</v>
      </c>
      <c r="H31" s="97"/>
      <c r="I31" s="98"/>
    </row>
    <row r="32" spans="1:9" x14ac:dyDescent="0.25">
      <c r="A32" s="106" t="s">
        <v>52</v>
      </c>
      <c r="B32" s="100"/>
      <c r="C32" s="101"/>
      <c r="D32" s="99" t="s">
        <v>52</v>
      </c>
      <c r="E32" s="100"/>
      <c r="F32" s="101"/>
      <c r="G32" s="99" t="s">
        <v>52</v>
      </c>
      <c r="H32" s="100"/>
      <c r="I32" s="101"/>
    </row>
    <row r="33" spans="1:9" x14ac:dyDescent="0.25">
      <c r="A33" s="106" t="s">
        <v>52</v>
      </c>
      <c r="B33" s="100"/>
      <c r="C33" s="101"/>
      <c r="D33" s="99" t="s">
        <v>52</v>
      </c>
      <c r="E33" s="100"/>
      <c r="F33" s="101"/>
      <c r="G33" s="99" t="s">
        <v>52</v>
      </c>
      <c r="H33" s="100"/>
      <c r="I33" s="101"/>
    </row>
    <row r="34" spans="1:9" x14ac:dyDescent="0.25">
      <c r="A34" s="106" t="s">
        <v>52</v>
      </c>
      <c r="B34" s="100"/>
      <c r="C34" s="101"/>
      <c r="D34" s="99" t="s">
        <v>52</v>
      </c>
      <c r="E34" s="100"/>
      <c r="F34" s="101"/>
      <c r="G34" s="99" t="s">
        <v>52</v>
      </c>
      <c r="H34" s="100"/>
      <c r="I34" s="101"/>
    </row>
    <row r="35" spans="1:9" x14ac:dyDescent="0.25">
      <c r="A35" s="107" t="s">
        <v>324</v>
      </c>
      <c r="B35" s="103"/>
      <c r="C35" s="104"/>
      <c r="D35" s="102" t="s">
        <v>324</v>
      </c>
      <c r="E35" s="103"/>
      <c r="F35" s="104"/>
      <c r="G35" s="102" t="s">
        <v>324</v>
      </c>
      <c r="H35" s="103"/>
      <c r="I35" s="104"/>
    </row>
    <row r="36" spans="1:9" x14ac:dyDescent="0.25">
      <c r="A36" s="64" t="s">
        <v>277</v>
      </c>
    </row>
    <row r="37" spans="1:9" ht="12.75" customHeight="1" x14ac:dyDescent="0.25">
      <c r="A37" s="94" t="s">
        <v>52</v>
      </c>
      <c r="B37" s="95"/>
      <c r="C37" s="95"/>
      <c r="D37" s="95"/>
      <c r="E37" s="95"/>
      <c r="F37" s="95"/>
      <c r="G37" s="95"/>
      <c r="H37" s="95"/>
      <c r="I37" s="95"/>
    </row>
  </sheetData>
  <mergeCells count="83">
    <mergeCell ref="A1:I1"/>
    <mergeCell ref="A2:B3"/>
    <mergeCell ref="A4:B5"/>
    <mergeCell ref="A6:B7"/>
    <mergeCell ref="A8:B9"/>
    <mergeCell ref="F2:G3"/>
    <mergeCell ref="F4:G5"/>
    <mergeCell ref="F6:G7"/>
    <mergeCell ref="F8:G9"/>
    <mergeCell ref="I2:I3"/>
    <mergeCell ref="I4:I5"/>
    <mergeCell ref="I6:I7"/>
    <mergeCell ref="I8:I9"/>
    <mergeCell ref="C2:D3"/>
    <mergeCell ref="C4:D5"/>
    <mergeCell ref="C6:D7"/>
    <mergeCell ref="C8:D9"/>
    <mergeCell ref="C10:D11"/>
    <mergeCell ref="E2:E3"/>
    <mergeCell ref="E4:E5"/>
    <mergeCell ref="E6:E7"/>
    <mergeCell ref="E8:E9"/>
    <mergeCell ref="E10:E11"/>
    <mergeCell ref="H2:H3"/>
    <mergeCell ref="H4:H5"/>
    <mergeCell ref="H6:H7"/>
    <mergeCell ref="H8:H9"/>
    <mergeCell ref="H10:H11"/>
    <mergeCell ref="I10:I11"/>
    <mergeCell ref="A12:I12"/>
    <mergeCell ref="B13:C13"/>
    <mergeCell ref="E13:F13"/>
    <mergeCell ref="H13:I13"/>
    <mergeCell ref="F10:G11"/>
    <mergeCell ref="A10:B11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A27:B27"/>
    <mergeCell ref="A28:B28"/>
    <mergeCell ref="A29:B29"/>
    <mergeCell ref="D28:E28"/>
    <mergeCell ref="D29:E29"/>
    <mergeCell ref="G28:H28"/>
    <mergeCell ref="G29:H29"/>
    <mergeCell ref="A37:I37"/>
    <mergeCell ref="G31:I31"/>
    <mergeCell ref="G32:I32"/>
    <mergeCell ref="G33:I33"/>
    <mergeCell ref="G34:I34"/>
    <mergeCell ref="G35:I35"/>
    <mergeCell ref="D31:F31"/>
    <mergeCell ref="D32:F32"/>
    <mergeCell ref="D33:F33"/>
    <mergeCell ref="D34:F34"/>
    <mergeCell ref="D35:F35"/>
    <mergeCell ref="A31:C31"/>
    <mergeCell ref="A32:C32"/>
    <mergeCell ref="A33:C33"/>
    <mergeCell ref="A34:C34"/>
    <mergeCell ref="A35:C35"/>
  </mergeCells>
  <pageMargins left="0.59055118110236227" right="0.39370078740157483" top="0.59055118110236227" bottom="0.59055118110236227" header="0" footer="0"/>
  <pageSetup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25"/>
  <sheetViews>
    <sheetView workbookViewId="0">
      <pane ySplit="11" topLeftCell="A12" activePane="bottomLeft" state="frozen"/>
      <selection pane="bottomLeft" sqref="A1:G25"/>
    </sheetView>
  </sheetViews>
  <sheetFormatPr defaultColWidth="12.140625" defaultRowHeight="15" customHeight="1" x14ac:dyDescent="0.25"/>
  <cols>
    <col min="1" max="2" width="8.5703125" customWidth="1"/>
    <col min="3" max="3" width="71.42578125" customWidth="1"/>
    <col min="4" max="6" width="27.85546875" customWidth="1"/>
    <col min="7" max="7" width="37.140625" customWidth="1"/>
    <col min="8" max="9" width="0" hidden="1" customWidth="1"/>
  </cols>
  <sheetData>
    <row r="1" spans="1:9" ht="54.75" customHeight="1" x14ac:dyDescent="0.25">
      <c r="A1" s="139" t="s">
        <v>338</v>
      </c>
      <c r="B1" s="139"/>
      <c r="C1" s="139"/>
      <c r="D1" s="139"/>
      <c r="E1" s="139"/>
      <c r="F1" s="139"/>
      <c r="G1" s="139"/>
    </row>
    <row r="2" spans="1:9" x14ac:dyDescent="0.25">
      <c r="A2" s="140" t="s">
        <v>0</v>
      </c>
      <c r="B2" s="141"/>
      <c r="C2" s="135" t="str">
        <f>'Soupis prací'!D2</f>
        <v>NEMOCNICE KYJOV - URGENTNÍ PŘÍJEM</v>
      </c>
      <c r="D2" s="141" t="s">
        <v>2</v>
      </c>
      <c r="E2" s="141" t="s">
        <v>3</v>
      </c>
      <c r="F2" s="132" t="s">
        <v>4</v>
      </c>
      <c r="G2" s="146" t="str">
        <f>'Soupis prací'!J2</f>
        <v> </v>
      </c>
    </row>
    <row r="3" spans="1:9" ht="15" customHeight="1" x14ac:dyDescent="0.25">
      <c r="A3" s="142"/>
      <c r="B3" s="95"/>
      <c r="C3" s="137"/>
      <c r="D3" s="95"/>
      <c r="E3" s="95"/>
      <c r="F3" s="95"/>
      <c r="G3" s="144"/>
    </row>
    <row r="4" spans="1:9" x14ac:dyDescent="0.25">
      <c r="A4" s="133" t="s">
        <v>6</v>
      </c>
      <c r="B4" s="95"/>
      <c r="C4" s="94" t="str">
        <f>'Soupis prací'!D4</f>
        <v>D.1.14_IO 104 - AREÁLOVÉ ROZVODY KANALIZACE</v>
      </c>
      <c r="D4" s="95" t="s">
        <v>8</v>
      </c>
      <c r="E4" s="95" t="s">
        <v>3</v>
      </c>
      <c r="F4" s="94" t="s">
        <v>9</v>
      </c>
      <c r="G4" s="126" t="str">
        <f>'Soupis prací'!J4</f>
        <v> </v>
      </c>
    </row>
    <row r="5" spans="1:9" ht="15" customHeight="1" x14ac:dyDescent="0.25">
      <c r="A5" s="142"/>
      <c r="B5" s="95"/>
      <c r="C5" s="95"/>
      <c r="D5" s="95"/>
      <c r="E5" s="95"/>
      <c r="F5" s="95"/>
      <c r="G5" s="144"/>
    </row>
    <row r="6" spans="1:9" x14ac:dyDescent="0.25">
      <c r="A6" s="133" t="s">
        <v>10</v>
      </c>
      <c r="B6" s="95"/>
      <c r="C6" s="94" t="str">
        <f>'Soupis prací'!D6</f>
        <v>KYJOV</v>
      </c>
      <c r="D6" s="95" t="s">
        <v>12</v>
      </c>
      <c r="E6" s="95" t="s">
        <v>3</v>
      </c>
      <c r="F6" s="94" t="s">
        <v>13</v>
      </c>
      <c r="G6" s="126" t="str">
        <f>'Soupis prací'!J6</f>
        <v> </v>
      </c>
    </row>
    <row r="7" spans="1:9" ht="15" customHeight="1" x14ac:dyDescent="0.25">
      <c r="A7" s="142"/>
      <c r="B7" s="95"/>
      <c r="C7" s="95"/>
      <c r="D7" s="95"/>
      <c r="E7" s="95"/>
      <c r="F7" s="95"/>
      <c r="G7" s="144"/>
    </row>
    <row r="8" spans="1:9" x14ac:dyDescent="0.25">
      <c r="A8" s="133" t="s">
        <v>17</v>
      </c>
      <c r="B8" s="95"/>
      <c r="C8" s="94" t="str">
        <f>'Soupis prací'!J8</f>
        <v> </v>
      </c>
      <c r="D8" s="95" t="s">
        <v>16</v>
      </c>
      <c r="E8" s="95"/>
      <c r="F8" s="95" t="s">
        <v>16</v>
      </c>
      <c r="G8" s="126"/>
    </row>
    <row r="9" spans="1:9" x14ac:dyDescent="0.25">
      <c r="A9" s="149"/>
      <c r="B9" s="148"/>
      <c r="C9" s="148"/>
      <c r="D9" s="148"/>
      <c r="E9" s="148"/>
      <c r="F9" s="148"/>
      <c r="G9" s="147"/>
    </row>
    <row r="10" spans="1:9" x14ac:dyDescent="0.25">
      <c r="A10" s="36" t="s">
        <v>19</v>
      </c>
      <c r="B10" s="37" t="s">
        <v>20</v>
      </c>
      <c r="C10" s="38" t="s">
        <v>21</v>
      </c>
      <c r="D10" s="39" t="s">
        <v>278</v>
      </c>
      <c r="E10" s="39" t="s">
        <v>279</v>
      </c>
      <c r="F10" s="39" t="s">
        <v>280</v>
      </c>
      <c r="G10" s="40" t="s">
        <v>281</v>
      </c>
    </row>
    <row r="11" spans="1:9" x14ac:dyDescent="0.25">
      <c r="A11" s="41" t="s">
        <v>52</v>
      </c>
      <c r="B11" s="42" t="s">
        <v>53</v>
      </c>
      <c r="C11" s="42" t="s">
        <v>54</v>
      </c>
      <c r="D11" s="43">
        <f>'Soupis prací'!J12</f>
        <v>0</v>
      </c>
      <c r="E11" s="43">
        <f>'Soupis prací'!K12</f>
        <v>0</v>
      </c>
      <c r="F11" s="43">
        <f>'Soupis prací'!L12</f>
        <v>0</v>
      </c>
      <c r="G11" s="44">
        <f>'Soupis prací'!O12</f>
        <v>1.9065000000000002E-2</v>
      </c>
      <c r="H11" s="45" t="s">
        <v>282</v>
      </c>
      <c r="I11" s="31">
        <f t="shared" ref="I11:I24" si="0">IF(H11="F",0,F11)</f>
        <v>0</v>
      </c>
    </row>
    <row r="12" spans="1:9" x14ac:dyDescent="0.25">
      <c r="A12" s="2" t="s">
        <v>52</v>
      </c>
      <c r="B12" s="3" t="s">
        <v>78</v>
      </c>
      <c r="C12" s="3" t="s">
        <v>79</v>
      </c>
      <c r="D12" s="31">
        <f>'Soupis prací'!J19</f>
        <v>0</v>
      </c>
      <c r="E12" s="31">
        <f>'Soupis prací'!K19</f>
        <v>0</v>
      </c>
      <c r="F12" s="31">
        <f>'Soupis prací'!L19</f>
        <v>0</v>
      </c>
      <c r="G12" s="46">
        <f>'Soupis prací'!O19</f>
        <v>0</v>
      </c>
      <c r="H12" s="45" t="s">
        <v>282</v>
      </c>
      <c r="I12" s="31">
        <f t="shared" si="0"/>
        <v>0</v>
      </c>
    </row>
    <row r="13" spans="1:9" x14ac:dyDescent="0.25">
      <c r="A13" s="2" t="s">
        <v>52</v>
      </c>
      <c r="B13" s="3" t="s">
        <v>87</v>
      </c>
      <c r="C13" s="3" t="s">
        <v>88</v>
      </c>
      <c r="D13" s="31">
        <f>'Soupis prací'!J22</f>
        <v>0</v>
      </c>
      <c r="E13" s="31">
        <f>'Soupis prací'!K22</f>
        <v>0</v>
      </c>
      <c r="F13" s="31">
        <f>'Soupis prací'!L22</f>
        <v>0</v>
      </c>
      <c r="G13" s="46">
        <f>'Soupis prací'!O22</f>
        <v>0</v>
      </c>
      <c r="H13" s="45" t="s">
        <v>282</v>
      </c>
      <c r="I13" s="31">
        <f t="shared" si="0"/>
        <v>0</v>
      </c>
    </row>
    <row r="14" spans="1:9" x14ac:dyDescent="0.25">
      <c r="A14" s="2" t="s">
        <v>52</v>
      </c>
      <c r="B14" s="3" t="s">
        <v>112</v>
      </c>
      <c r="C14" s="3" t="s">
        <v>113</v>
      </c>
      <c r="D14" s="31">
        <f>'Soupis prací'!J33</f>
        <v>0</v>
      </c>
      <c r="E14" s="31">
        <f>'Soupis prací'!K33</f>
        <v>0</v>
      </c>
      <c r="F14" s="31">
        <f>'Soupis prací'!L33</f>
        <v>0</v>
      </c>
      <c r="G14" s="46">
        <f>'Soupis prací'!O33</f>
        <v>7.4943000000000006E-3</v>
      </c>
      <c r="H14" s="45" t="s">
        <v>282</v>
      </c>
      <c r="I14" s="31">
        <f t="shared" si="0"/>
        <v>0</v>
      </c>
    </row>
    <row r="15" spans="1:9" x14ac:dyDescent="0.25">
      <c r="A15" s="2" t="s">
        <v>52</v>
      </c>
      <c r="B15" s="3" t="s">
        <v>123</v>
      </c>
      <c r="C15" s="3" t="s">
        <v>124</v>
      </c>
      <c r="D15" s="31">
        <f>'Soupis prací'!J38</f>
        <v>0</v>
      </c>
      <c r="E15" s="31">
        <f>'Soupis prací'!K38</f>
        <v>0</v>
      </c>
      <c r="F15" s="31">
        <f>'Soupis prací'!L38</f>
        <v>0</v>
      </c>
      <c r="G15" s="46">
        <f>'Soupis prací'!O38</f>
        <v>0</v>
      </c>
      <c r="H15" s="45" t="s">
        <v>282</v>
      </c>
      <c r="I15" s="31">
        <f t="shared" si="0"/>
        <v>0</v>
      </c>
    </row>
    <row r="16" spans="1:9" x14ac:dyDescent="0.25">
      <c r="A16" s="2" t="s">
        <v>52</v>
      </c>
      <c r="B16" s="3" t="s">
        <v>151</v>
      </c>
      <c r="C16" s="3" t="s">
        <v>152</v>
      </c>
      <c r="D16" s="31">
        <f>'Soupis prací'!J51</f>
        <v>0</v>
      </c>
      <c r="E16" s="31">
        <f>'Soupis prací'!K51</f>
        <v>0</v>
      </c>
      <c r="F16" s="31">
        <f>'Soupis prací'!L51</f>
        <v>0</v>
      </c>
      <c r="G16" s="46">
        <f>'Soupis prací'!O51</f>
        <v>0</v>
      </c>
      <c r="H16" s="45" t="s">
        <v>282</v>
      </c>
      <c r="I16" s="31">
        <f t="shared" si="0"/>
        <v>0</v>
      </c>
    </row>
    <row r="17" spans="1:9" x14ac:dyDescent="0.25">
      <c r="A17" s="2" t="s">
        <v>52</v>
      </c>
      <c r="B17" s="3" t="s">
        <v>158</v>
      </c>
      <c r="C17" s="3" t="s">
        <v>159</v>
      </c>
      <c r="D17" s="31">
        <f>'Soupis prací'!J56</f>
        <v>0</v>
      </c>
      <c r="E17" s="31">
        <f>'Soupis prací'!K56</f>
        <v>0</v>
      </c>
      <c r="F17" s="31">
        <f>'Soupis prací'!L56</f>
        <v>0</v>
      </c>
      <c r="G17" s="46">
        <f>'Soupis prací'!O56</f>
        <v>0</v>
      </c>
      <c r="H17" s="45" t="s">
        <v>282</v>
      </c>
      <c r="I17" s="31">
        <f t="shared" si="0"/>
        <v>0</v>
      </c>
    </row>
    <row r="18" spans="1:9" x14ac:dyDescent="0.25">
      <c r="A18" s="2" t="s">
        <v>52</v>
      </c>
      <c r="B18" s="3" t="s">
        <v>164</v>
      </c>
      <c r="C18" s="3" t="s">
        <v>165</v>
      </c>
      <c r="D18" s="31">
        <f>'Soupis prací'!J59</f>
        <v>0</v>
      </c>
      <c r="E18" s="31">
        <f>'Soupis prací'!K59</f>
        <v>0</v>
      </c>
      <c r="F18" s="31">
        <f>'Soupis prací'!L59</f>
        <v>0</v>
      </c>
      <c r="G18" s="46">
        <f>'Soupis prací'!O59</f>
        <v>2.3463188000000001</v>
      </c>
      <c r="H18" s="45" t="s">
        <v>282</v>
      </c>
      <c r="I18" s="31">
        <f t="shared" si="0"/>
        <v>0</v>
      </c>
    </row>
    <row r="19" spans="1:9" x14ac:dyDescent="0.25">
      <c r="A19" s="2" t="s">
        <v>52</v>
      </c>
      <c r="B19" s="3" t="s">
        <v>176</v>
      </c>
      <c r="C19" s="3" t="s">
        <v>177</v>
      </c>
      <c r="D19" s="31">
        <f>'Soupis prací'!J64</f>
        <v>0</v>
      </c>
      <c r="E19" s="31">
        <f>'Soupis prací'!K64</f>
        <v>0</v>
      </c>
      <c r="F19" s="31">
        <f>'Soupis prací'!L64</f>
        <v>0</v>
      </c>
      <c r="G19" s="46">
        <f>'Soupis prací'!O64</f>
        <v>9.5000000000000005E-5</v>
      </c>
      <c r="H19" s="45" t="s">
        <v>282</v>
      </c>
      <c r="I19" s="31">
        <f t="shared" si="0"/>
        <v>0</v>
      </c>
    </row>
    <row r="20" spans="1:9" x14ac:dyDescent="0.25">
      <c r="A20" s="2" t="s">
        <v>52</v>
      </c>
      <c r="B20" s="3" t="s">
        <v>183</v>
      </c>
      <c r="C20" s="3" t="s">
        <v>184</v>
      </c>
      <c r="D20" s="31">
        <f>'Soupis prací'!J67</f>
        <v>0</v>
      </c>
      <c r="E20" s="31">
        <f>'Soupis prací'!K67</f>
        <v>0</v>
      </c>
      <c r="F20" s="31">
        <f>'Soupis prací'!L67</f>
        <v>0</v>
      </c>
      <c r="G20" s="46">
        <f>'Soupis prací'!O67</f>
        <v>4.81E-3</v>
      </c>
      <c r="H20" s="45" t="s">
        <v>282</v>
      </c>
      <c r="I20" s="31">
        <f t="shared" si="0"/>
        <v>0</v>
      </c>
    </row>
    <row r="21" spans="1:9" x14ac:dyDescent="0.25">
      <c r="A21" s="2" t="s">
        <v>52</v>
      </c>
      <c r="B21" s="3" t="s">
        <v>207</v>
      </c>
      <c r="C21" s="3" t="s">
        <v>208</v>
      </c>
      <c r="D21" s="31">
        <f>'Soupis prací'!J78</f>
        <v>0</v>
      </c>
      <c r="E21" s="31">
        <f>'Soupis prací'!K78</f>
        <v>0</v>
      </c>
      <c r="F21" s="31">
        <f>'Soupis prací'!L78</f>
        <v>0</v>
      </c>
      <c r="G21" s="46">
        <f>'Soupis prací'!O78</f>
        <v>7.3087895999999999E-2</v>
      </c>
      <c r="H21" s="45" t="s">
        <v>282</v>
      </c>
      <c r="I21" s="31">
        <f t="shared" si="0"/>
        <v>0</v>
      </c>
    </row>
    <row r="22" spans="1:9" x14ac:dyDescent="0.25">
      <c r="A22" s="2" t="s">
        <v>52</v>
      </c>
      <c r="B22" s="3" t="s">
        <v>216</v>
      </c>
      <c r="C22" s="3" t="s">
        <v>217</v>
      </c>
      <c r="D22" s="31">
        <f>'Soupis prací'!J81</f>
        <v>0</v>
      </c>
      <c r="E22" s="31">
        <f>'Soupis prací'!K81</f>
        <v>0</v>
      </c>
      <c r="F22" s="31">
        <f>'Soupis prací'!L81</f>
        <v>0</v>
      </c>
      <c r="G22" s="46">
        <f>'Soupis prací'!O81</f>
        <v>0</v>
      </c>
      <c r="H22" s="45" t="s">
        <v>282</v>
      </c>
      <c r="I22" s="31">
        <f t="shared" si="0"/>
        <v>0</v>
      </c>
    </row>
    <row r="23" spans="1:9" x14ac:dyDescent="0.25">
      <c r="A23" s="2" t="s">
        <v>52</v>
      </c>
      <c r="B23" s="3" t="s">
        <v>224</v>
      </c>
      <c r="C23" s="3" t="s">
        <v>225</v>
      </c>
      <c r="D23" s="31">
        <f>'Soupis prací'!J84</f>
        <v>0</v>
      </c>
      <c r="E23" s="31">
        <f>'Soupis prací'!K84</f>
        <v>0</v>
      </c>
      <c r="F23" s="31">
        <f>'Soupis prací'!L84</f>
        <v>0</v>
      </c>
      <c r="G23" s="46">
        <f>'Soupis prací'!O84</f>
        <v>0</v>
      </c>
      <c r="H23" s="45" t="s">
        <v>282</v>
      </c>
      <c r="I23" s="31">
        <f t="shared" si="0"/>
        <v>0</v>
      </c>
    </row>
    <row r="24" spans="1:9" x14ac:dyDescent="0.25">
      <c r="A24" s="47" t="s">
        <v>52</v>
      </c>
      <c r="B24" s="48" t="s">
        <v>231</v>
      </c>
      <c r="C24" s="48" t="s">
        <v>232</v>
      </c>
      <c r="D24" s="49">
        <f>'Soupis prací'!J87</f>
        <v>0</v>
      </c>
      <c r="E24" s="49">
        <f>'Soupis prací'!K87</f>
        <v>0</v>
      </c>
      <c r="F24" s="49">
        <f>'Soupis prací'!L87</f>
        <v>0</v>
      </c>
      <c r="G24" s="50">
        <f>'Soupis prací'!O87</f>
        <v>17.215820000000001</v>
      </c>
      <c r="H24" s="45" t="s">
        <v>282</v>
      </c>
      <c r="I24" s="31">
        <f t="shared" si="0"/>
        <v>0</v>
      </c>
    </row>
    <row r="25" spans="1:9" x14ac:dyDescent="0.25">
      <c r="E25" s="33" t="s">
        <v>276</v>
      </c>
      <c r="F25" s="34">
        <f>SUM(I11:I24)</f>
        <v>0</v>
      </c>
    </row>
  </sheetData>
  <mergeCells count="25">
    <mergeCell ref="A1:G1"/>
    <mergeCell ref="A2:B3"/>
    <mergeCell ref="A4:B5"/>
    <mergeCell ref="A6:B7"/>
    <mergeCell ref="A8:B9"/>
    <mergeCell ref="D2:D3"/>
    <mergeCell ref="D4:D5"/>
    <mergeCell ref="D6:D7"/>
    <mergeCell ref="D8:D9"/>
    <mergeCell ref="F2:F3"/>
    <mergeCell ref="F4:F5"/>
    <mergeCell ref="F6:F7"/>
    <mergeCell ref="F8:F9"/>
    <mergeCell ref="C2:C3"/>
    <mergeCell ref="C4:C5"/>
    <mergeCell ref="C6:C7"/>
    <mergeCell ref="G2:G3"/>
    <mergeCell ref="G4:G5"/>
    <mergeCell ref="G6:G7"/>
    <mergeCell ref="G8:G9"/>
    <mergeCell ref="C8:C9"/>
    <mergeCell ref="E2:E3"/>
    <mergeCell ref="E4:E5"/>
    <mergeCell ref="E6:E7"/>
    <mergeCell ref="E8:E9"/>
  </mergeCells>
  <pageMargins left="0.59055118110236227" right="0.39370078740157483" top="0.59055118110236227" bottom="0.59055118110236227" header="0" footer="0"/>
  <pageSetup scale="61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Z110"/>
  <sheetViews>
    <sheetView tabSelected="1" workbookViewId="0">
      <pane ySplit="11" topLeftCell="A93" activePane="bottomLeft" state="frozen"/>
      <selection pane="bottomLeft" sqref="A1:P109"/>
    </sheetView>
  </sheetViews>
  <sheetFormatPr defaultColWidth="12.140625" defaultRowHeight="15" customHeight="1" x14ac:dyDescent="0.25"/>
  <cols>
    <col min="1" max="1" width="4" customWidth="1"/>
    <col min="2" max="2" width="7.5703125" customWidth="1"/>
    <col min="3" max="3" width="17.85546875" customWidth="1"/>
    <col min="4" max="4" width="28.5703125" customWidth="1"/>
    <col min="5" max="5" width="35.7109375" customWidth="1"/>
    <col min="6" max="6" width="4.85546875" customWidth="1"/>
    <col min="7" max="7" width="12.85546875" customWidth="1"/>
    <col min="8" max="8" width="12" customWidth="1"/>
    <col min="9" max="9" width="11.140625" customWidth="1"/>
    <col min="10" max="13" width="15.7109375" customWidth="1"/>
    <col min="14" max="15" width="11.7109375" customWidth="1"/>
    <col min="16" max="16" width="13.42578125" customWidth="1"/>
    <col min="25" max="75" width="12.140625" hidden="1"/>
    <col min="76" max="76" width="64.28515625" hidden="1" customWidth="1"/>
    <col min="77" max="78" width="12.140625" hidden="1"/>
  </cols>
  <sheetData>
    <row r="1" spans="1:76" ht="54.75" customHeight="1" x14ac:dyDescent="0.25">
      <c r="A1" s="139" t="s">
        <v>339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AS1" s="1">
        <f>SUM(AJ1:AJ2)</f>
        <v>0</v>
      </c>
      <c r="AT1" s="1">
        <f>SUM(AK1:AK2)</f>
        <v>0</v>
      </c>
      <c r="AU1" s="1">
        <f>SUM(AL1:AL2)</f>
        <v>0</v>
      </c>
    </row>
    <row r="2" spans="1:76" x14ac:dyDescent="0.25">
      <c r="A2" s="140" t="s">
        <v>0</v>
      </c>
      <c r="B2" s="141"/>
      <c r="C2" s="141"/>
      <c r="D2" s="135" t="s">
        <v>1</v>
      </c>
      <c r="E2" s="136"/>
      <c r="F2" s="141" t="s">
        <v>2</v>
      </c>
      <c r="G2" s="141"/>
      <c r="H2" s="141" t="s">
        <v>3</v>
      </c>
      <c r="I2" s="132" t="s">
        <v>4</v>
      </c>
      <c r="J2" s="141" t="s">
        <v>5</v>
      </c>
      <c r="K2" s="141"/>
      <c r="L2" s="141"/>
      <c r="M2" s="141"/>
      <c r="N2" s="141"/>
      <c r="O2" s="141"/>
      <c r="P2" s="143"/>
    </row>
    <row r="3" spans="1:76" x14ac:dyDescent="0.25">
      <c r="A3" s="142"/>
      <c r="B3" s="95"/>
      <c r="C3" s="95"/>
      <c r="D3" s="137"/>
      <c r="E3" s="137"/>
      <c r="F3" s="95"/>
      <c r="G3" s="95"/>
      <c r="H3" s="95"/>
      <c r="I3" s="95"/>
      <c r="J3" s="95"/>
      <c r="K3" s="95"/>
      <c r="L3" s="95"/>
      <c r="M3" s="95"/>
      <c r="N3" s="95"/>
      <c r="O3" s="95"/>
      <c r="P3" s="144"/>
    </row>
    <row r="4" spans="1:76" x14ac:dyDescent="0.25">
      <c r="A4" s="133" t="s">
        <v>6</v>
      </c>
      <c r="B4" s="95"/>
      <c r="C4" s="95"/>
      <c r="D4" s="94" t="s">
        <v>7</v>
      </c>
      <c r="E4" s="95"/>
      <c r="F4" s="95" t="s">
        <v>8</v>
      </c>
      <c r="G4" s="95"/>
      <c r="H4" s="95" t="s">
        <v>3</v>
      </c>
      <c r="I4" s="94" t="s">
        <v>9</v>
      </c>
      <c r="J4" s="95" t="s">
        <v>5</v>
      </c>
      <c r="K4" s="95"/>
      <c r="L4" s="95"/>
      <c r="M4" s="95"/>
      <c r="N4" s="95"/>
      <c r="O4" s="95"/>
      <c r="P4" s="144"/>
    </row>
    <row r="5" spans="1:76" x14ac:dyDescent="0.25">
      <c r="A5" s="142"/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144"/>
    </row>
    <row r="6" spans="1:76" x14ac:dyDescent="0.25">
      <c r="A6" s="133" t="s">
        <v>10</v>
      </c>
      <c r="B6" s="95"/>
      <c r="C6" s="95"/>
      <c r="D6" s="94" t="s">
        <v>11</v>
      </c>
      <c r="E6" s="95"/>
      <c r="F6" s="95" t="s">
        <v>12</v>
      </c>
      <c r="G6" s="95"/>
      <c r="H6" s="95" t="s">
        <v>3</v>
      </c>
      <c r="I6" s="94" t="s">
        <v>13</v>
      </c>
      <c r="J6" s="95" t="s">
        <v>5</v>
      </c>
      <c r="K6" s="95"/>
      <c r="L6" s="95"/>
      <c r="M6" s="95"/>
      <c r="N6" s="95"/>
      <c r="O6" s="95"/>
      <c r="P6" s="144"/>
    </row>
    <row r="7" spans="1:76" x14ac:dyDescent="0.25">
      <c r="A7" s="142"/>
      <c r="B7" s="95"/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144"/>
    </row>
    <row r="8" spans="1:76" x14ac:dyDescent="0.25">
      <c r="A8" s="133" t="s">
        <v>14</v>
      </c>
      <c r="B8" s="95"/>
      <c r="C8" s="95"/>
      <c r="D8" s="94" t="s">
        <v>15</v>
      </c>
      <c r="E8" s="95"/>
      <c r="F8" s="95" t="s">
        <v>16</v>
      </c>
      <c r="G8" s="95"/>
      <c r="H8" s="95"/>
      <c r="I8" s="94" t="s">
        <v>17</v>
      </c>
      <c r="J8" s="95" t="s">
        <v>5</v>
      </c>
      <c r="K8" s="95"/>
      <c r="L8" s="95"/>
      <c r="M8" s="95"/>
      <c r="N8" s="95"/>
      <c r="O8" s="95"/>
      <c r="P8" s="144"/>
    </row>
    <row r="9" spans="1:76" x14ac:dyDescent="0.25">
      <c r="A9" s="149"/>
      <c r="B9" s="148"/>
      <c r="C9" s="148"/>
      <c r="D9" s="148"/>
      <c r="E9" s="148"/>
      <c r="F9" s="148"/>
      <c r="G9" s="148"/>
      <c r="H9" s="148"/>
      <c r="I9" s="148"/>
      <c r="J9" s="148"/>
      <c r="K9" s="148"/>
      <c r="L9" s="148"/>
      <c r="M9" s="148"/>
      <c r="N9" s="148"/>
      <c r="O9" s="148"/>
      <c r="P9" s="147"/>
    </row>
    <row r="10" spans="1:76" x14ac:dyDescent="0.25">
      <c r="A10" s="5" t="s">
        <v>18</v>
      </c>
      <c r="B10" s="6" t="s">
        <v>19</v>
      </c>
      <c r="C10" s="6" t="s">
        <v>20</v>
      </c>
      <c r="D10" s="162" t="s">
        <v>21</v>
      </c>
      <c r="E10" s="163"/>
      <c r="F10" s="6" t="s">
        <v>22</v>
      </c>
      <c r="G10" s="7" t="s">
        <v>23</v>
      </c>
      <c r="H10" s="8" t="s">
        <v>24</v>
      </c>
      <c r="I10" s="9" t="s">
        <v>25</v>
      </c>
      <c r="J10" s="155" t="s">
        <v>26</v>
      </c>
      <c r="K10" s="156"/>
      <c r="L10" s="157"/>
      <c r="M10" s="10" t="s">
        <v>26</v>
      </c>
      <c r="N10" s="158" t="s">
        <v>27</v>
      </c>
      <c r="O10" s="159"/>
      <c r="P10" s="11" t="s">
        <v>28</v>
      </c>
      <c r="BK10" s="12" t="s">
        <v>29</v>
      </c>
      <c r="BL10" s="13" t="s">
        <v>30</v>
      </c>
      <c r="BW10" s="13" t="s">
        <v>31</v>
      </c>
    </row>
    <row r="11" spans="1:76" x14ac:dyDescent="0.25">
      <c r="A11" s="14" t="s">
        <v>3</v>
      </c>
      <c r="B11" s="15" t="s">
        <v>3</v>
      </c>
      <c r="C11" s="15" t="s">
        <v>3</v>
      </c>
      <c r="D11" s="153" t="s">
        <v>32</v>
      </c>
      <c r="E11" s="154"/>
      <c r="F11" s="15" t="s">
        <v>3</v>
      </c>
      <c r="G11" s="15" t="s">
        <v>3</v>
      </c>
      <c r="H11" s="16" t="s">
        <v>33</v>
      </c>
      <c r="I11" s="17" t="s">
        <v>3</v>
      </c>
      <c r="J11" s="18" t="s">
        <v>34</v>
      </c>
      <c r="K11" s="19" t="s">
        <v>35</v>
      </c>
      <c r="L11" s="20" t="s">
        <v>36</v>
      </c>
      <c r="M11" s="21" t="s">
        <v>37</v>
      </c>
      <c r="N11" s="22" t="s">
        <v>38</v>
      </c>
      <c r="O11" s="23" t="s">
        <v>36</v>
      </c>
      <c r="P11" s="24" t="s">
        <v>39</v>
      </c>
      <c r="Z11" s="12" t="s">
        <v>40</v>
      </c>
      <c r="AA11" s="12" t="s">
        <v>41</v>
      </c>
      <c r="AB11" s="12" t="s">
        <v>42</v>
      </c>
      <c r="AC11" s="12" t="s">
        <v>43</v>
      </c>
      <c r="AD11" s="12" t="s">
        <v>44</v>
      </c>
      <c r="AE11" s="12" t="s">
        <v>45</v>
      </c>
      <c r="AF11" s="12" t="s">
        <v>46</v>
      </c>
      <c r="AG11" s="12" t="s">
        <v>47</v>
      </c>
      <c r="AH11" s="12" t="s">
        <v>48</v>
      </c>
      <c r="BH11" s="12" t="s">
        <v>49</v>
      </c>
      <c r="BI11" s="12" t="s">
        <v>50</v>
      </c>
      <c r="BJ11" s="12" t="s">
        <v>51</v>
      </c>
    </row>
    <row r="12" spans="1:76" x14ac:dyDescent="0.25">
      <c r="A12" s="25" t="s">
        <v>52</v>
      </c>
      <c r="B12" s="26" t="s">
        <v>52</v>
      </c>
      <c r="C12" s="26" t="s">
        <v>53</v>
      </c>
      <c r="D12" s="160" t="s">
        <v>54</v>
      </c>
      <c r="E12" s="161"/>
      <c r="F12" s="27" t="s">
        <v>3</v>
      </c>
      <c r="G12" s="27" t="s">
        <v>3</v>
      </c>
      <c r="H12" s="27">
        <v>0</v>
      </c>
      <c r="I12" s="27" t="s">
        <v>3</v>
      </c>
      <c r="J12" s="28">
        <f>SUM(J13:J17)</f>
        <v>0</v>
      </c>
      <c r="K12" s="28">
        <f>SUM(K13:K17)</f>
        <v>0</v>
      </c>
      <c r="L12" s="28">
        <f>SUM(L13:L17)</f>
        <v>0</v>
      </c>
      <c r="M12" s="28">
        <f>SUM(M13:M17)</f>
        <v>0</v>
      </c>
      <c r="N12" s="29" t="s">
        <v>52</v>
      </c>
      <c r="O12" s="28">
        <f>SUM(O13:O17)</f>
        <v>1.9065000000000002E-2</v>
      </c>
      <c r="P12" s="30" t="s">
        <v>52</v>
      </c>
      <c r="AI12" s="12" t="s">
        <v>52</v>
      </c>
      <c r="AS12" s="1">
        <f>SUM(AJ13:AJ17)</f>
        <v>0</v>
      </c>
      <c r="AT12" s="1">
        <f>SUM(AK13:AK17)</f>
        <v>0</v>
      </c>
      <c r="AU12" s="1">
        <f>SUM(AL13:AL17)</f>
        <v>0</v>
      </c>
    </row>
    <row r="13" spans="1:76" x14ac:dyDescent="0.25">
      <c r="A13" s="73" t="s">
        <v>55</v>
      </c>
      <c r="B13" s="74" t="s">
        <v>52</v>
      </c>
      <c r="C13" s="74" t="s">
        <v>56</v>
      </c>
      <c r="D13" s="150" t="s">
        <v>57</v>
      </c>
      <c r="E13" s="150"/>
      <c r="F13" s="74" t="s">
        <v>58</v>
      </c>
      <c r="G13" s="75">
        <v>72</v>
      </c>
      <c r="H13" s="75">
        <v>0</v>
      </c>
      <c r="I13" s="76" t="s">
        <v>59</v>
      </c>
      <c r="J13" s="75">
        <f>G13*AO13</f>
        <v>0</v>
      </c>
      <c r="K13" s="75">
        <f>G13*AP13</f>
        <v>0</v>
      </c>
      <c r="L13" s="75">
        <f>G13*H13</f>
        <v>0</v>
      </c>
      <c r="M13" s="75">
        <f>L13*(1+BW13/100)</f>
        <v>0</v>
      </c>
      <c r="N13" s="75">
        <v>0</v>
      </c>
      <c r="O13" s="75">
        <f>G13*N13</f>
        <v>0</v>
      </c>
      <c r="P13" s="77" t="s">
        <v>60</v>
      </c>
      <c r="Z13" s="31">
        <f>IF(AQ13="5",BJ13,0)</f>
        <v>0</v>
      </c>
      <c r="AB13" s="31">
        <f>IF(AQ13="1",BH13,0)</f>
        <v>0</v>
      </c>
      <c r="AC13" s="31">
        <f>IF(AQ13="1",BI13,0)</f>
        <v>0</v>
      </c>
      <c r="AD13" s="31">
        <f>IF(AQ13="7",BH13,0)</f>
        <v>0</v>
      </c>
      <c r="AE13" s="31">
        <f>IF(AQ13="7",BI13,0)</f>
        <v>0</v>
      </c>
      <c r="AF13" s="31">
        <f>IF(AQ13="2",BH13,0)</f>
        <v>0</v>
      </c>
      <c r="AG13" s="31">
        <f>IF(AQ13="2",BI13,0)</f>
        <v>0</v>
      </c>
      <c r="AH13" s="31">
        <f>IF(AQ13="0",BJ13,0)</f>
        <v>0</v>
      </c>
      <c r="AI13" s="12" t="s">
        <v>52</v>
      </c>
      <c r="AJ13" s="31">
        <f>IF(AN13=0,L13,0)</f>
        <v>0</v>
      </c>
      <c r="AK13" s="31">
        <f>IF(AN13=15,L13,0)</f>
        <v>0</v>
      </c>
      <c r="AL13" s="31">
        <f>IF(AN13=21,L13,0)</f>
        <v>0</v>
      </c>
      <c r="AN13" s="31">
        <v>21</v>
      </c>
      <c r="AO13" s="31">
        <f>H13*0</f>
        <v>0</v>
      </c>
      <c r="AP13" s="31">
        <f>H13*(1-0)</f>
        <v>0</v>
      </c>
      <c r="AQ13" s="32" t="s">
        <v>55</v>
      </c>
      <c r="AV13" s="31">
        <f>AW13+AX13</f>
        <v>0</v>
      </c>
      <c r="AW13" s="31">
        <f>G13*AO13</f>
        <v>0</v>
      </c>
      <c r="AX13" s="31">
        <f>G13*AP13</f>
        <v>0</v>
      </c>
      <c r="AY13" s="32" t="s">
        <v>61</v>
      </c>
      <c r="AZ13" s="32" t="s">
        <v>62</v>
      </c>
      <c r="BA13" s="12" t="s">
        <v>63</v>
      </c>
      <c r="BC13" s="31">
        <f>AW13+AX13</f>
        <v>0</v>
      </c>
      <c r="BD13" s="31">
        <f>H13/(100-BE13)*100</f>
        <v>0</v>
      </c>
      <c r="BE13" s="31">
        <v>0</v>
      </c>
      <c r="BF13" s="31">
        <f>O13</f>
        <v>0</v>
      </c>
      <c r="BH13" s="31">
        <f>G13*AO13</f>
        <v>0</v>
      </c>
      <c r="BI13" s="31">
        <f>G13*AP13</f>
        <v>0</v>
      </c>
      <c r="BJ13" s="31">
        <f>G13*H13</f>
        <v>0</v>
      </c>
      <c r="BK13" s="31"/>
      <c r="BL13" s="31">
        <v>11</v>
      </c>
      <c r="BW13" s="31" t="str">
        <f>I13</f>
        <v>21</v>
      </c>
      <c r="BX13" s="4" t="s">
        <v>57</v>
      </c>
    </row>
    <row r="14" spans="1:76" x14ac:dyDescent="0.25">
      <c r="A14" s="78"/>
      <c r="B14" s="79"/>
      <c r="C14" s="79"/>
      <c r="D14" s="80" t="s">
        <v>64</v>
      </c>
      <c r="E14" s="80" t="s">
        <v>65</v>
      </c>
      <c r="F14" s="79"/>
      <c r="G14" s="81">
        <v>72</v>
      </c>
      <c r="H14" s="79"/>
      <c r="I14" s="79"/>
      <c r="J14" s="79"/>
      <c r="K14" s="79"/>
      <c r="L14" s="79"/>
      <c r="M14" s="79"/>
      <c r="N14" s="79"/>
      <c r="O14" s="79"/>
      <c r="P14" s="82"/>
    </row>
    <row r="15" spans="1:76" x14ac:dyDescent="0.25">
      <c r="A15" s="73" t="s">
        <v>66</v>
      </c>
      <c r="B15" s="74" t="s">
        <v>52</v>
      </c>
      <c r="C15" s="74" t="s">
        <v>67</v>
      </c>
      <c r="D15" s="150" t="s">
        <v>68</v>
      </c>
      <c r="E15" s="150"/>
      <c r="F15" s="74" t="s">
        <v>69</v>
      </c>
      <c r="G15" s="75">
        <v>5</v>
      </c>
      <c r="H15" s="75">
        <v>0</v>
      </c>
      <c r="I15" s="76" t="s">
        <v>59</v>
      </c>
      <c r="J15" s="75">
        <f>G15*AO15</f>
        <v>0</v>
      </c>
      <c r="K15" s="75">
        <f>G15*AP15</f>
        <v>0</v>
      </c>
      <c r="L15" s="75">
        <f>G15*H15</f>
        <v>0</v>
      </c>
      <c r="M15" s="75">
        <f>L15*(1+BW15/100)</f>
        <v>0</v>
      </c>
      <c r="N15" s="75">
        <v>0</v>
      </c>
      <c r="O15" s="75">
        <f>G15*N15</f>
        <v>0</v>
      </c>
      <c r="P15" s="77" t="s">
        <v>60</v>
      </c>
      <c r="Z15" s="31">
        <f>IF(AQ15="5",BJ15,0)</f>
        <v>0</v>
      </c>
      <c r="AB15" s="31">
        <f>IF(AQ15="1",BH15,0)</f>
        <v>0</v>
      </c>
      <c r="AC15" s="31">
        <f>IF(AQ15="1",BI15,0)</f>
        <v>0</v>
      </c>
      <c r="AD15" s="31">
        <f>IF(AQ15="7",BH15,0)</f>
        <v>0</v>
      </c>
      <c r="AE15" s="31">
        <f>IF(AQ15="7",BI15,0)</f>
        <v>0</v>
      </c>
      <c r="AF15" s="31">
        <f>IF(AQ15="2",BH15,0)</f>
        <v>0</v>
      </c>
      <c r="AG15" s="31">
        <f>IF(AQ15="2",BI15,0)</f>
        <v>0</v>
      </c>
      <c r="AH15" s="31">
        <f>IF(AQ15="0",BJ15,0)</f>
        <v>0</v>
      </c>
      <c r="AI15" s="12" t="s">
        <v>52</v>
      </c>
      <c r="AJ15" s="31">
        <f>IF(AN15=0,L15,0)</f>
        <v>0</v>
      </c>
      <c r="AK15" s="31">
        <f>IF(AN15=15,L15,0)</f>
        <v>0</v>
      </c>
      <c r="AL15" s="31">
        <f>IF(AN15=21,L15,0)</f>
        <v>0</v>
      </c>
      <c r="AN15" s="31">
        <v>21</v>
      </c>
      <c r="AO15" s="31">
        <f>H15*0</f>
        <v>0</v>
      </c>
      <c r="AP15" s="31">
        <f>H15*(1-0)</f>
        <v>0</v>
      </c>
      <c r="AQ15" s="32" t="s">
        <v>55</v>
      </c>
      <c r="AV15" s="31">
        <f>AW15+AX15</f>
        <v>0</v>
      </c>
      <c r="AW15" s="31">
        <f>G15*AO15</f>
        <v>0</v>
      </c>
      <c r="AX15" s="31">
        <f>G15*AP15</f>
        <v>0</v>
      </c>
      <c r="AY15" s="32" t="s">
        <v>61</v>
      </c>
      <c r="AZ15" s="32" t="s">
        <v>62</v>
      </c>
      <c r="BA15" s="12" t="s">
        <v>63</v>
      </c>
      <c r="BC15" s="31">
        <f>AW15+AX15</f>
        <v>0</v>
      </c>
      <c r="BD15" s="31">
        <f>H15/(100-BE15)*100</f>
        <v>0</v>
      </c>
      <c r="BE15" s="31">
        <v>0</v>
      </c>
      <c r="BF15" s="31">
        <f>O15</f>
        <v>0</v>
      </c>
      <c r="BH15" s="31">
        <f>G15*AO15</f>
        <v>0</v>
      </c>
      <c r="BI15" s="31">
        <f>G15*AP15</f>
        <v>0</v>
      </c>
      <c r="BJ15" s="31">
        <f>G15*H15</f>
        <v>0</v>
      </c>
      <c r="BK15" s="31"/>
      <c r="BL15" s="31">
        <v>11</v>
      </c>
      <c r="BW15" s="31" t="str">
        <f>I15</f>
        <v>21</v>
      </c>
      <c r="BX15" s="4" t="s">
        <v>68</v>
      </c>
    </row>
    <row r="16" spans="1:76" x14ac:dyDescent="0.25">
      <c r="A16" s="78"/>
      <c r="B16" s="79"/>
      <c r="C16" s="79"/>
      <c r="D16" s="80" t="s">
        <v>70</v>
      </c>
      <c r="E16" s="80" t="s">
        <v>71</v>
      </c>
      <c r="F16" s="79"/>
      <c r="G16" s="81">
        <v>5</v>
      </c>
      <c r="H16" s="79"/>
      <c r="I16" s="79"/>
      <c r="J16" s="79"/>
      <c r="K16" s="79"/>
      <c r="L16" s="79"/>
      <c r="M16" s="79"/>
      <c r="N16" s="79"/>
      <c r="O16" s="79"/>
      <c r="P16" s="82"/>
    </row>
    <row r="17" spans="1:76" x14ac:dyDescent="0.25">
      <c r="A17" s="73" t="s">
        <v>72</v>
      </c>
      <c r="B17" s="74" t="s">
        <v>52</v>
      </c>
      <c r="C17" s="74" t="s">
        <v>73</v>
      </c>
      <c r="D17" s="150" t="s">
        <v>74</v>
      </c>
      <c r="E17" s="150"/>
      <c r="F17" s="74" t="s">
        <v>75</v>
      </c>
      <c r="G17" s="75">
        <v>1.5</v>
      </c>
      <c r="H17" s="75">
        <v>0</v>
      </c>
      <c r="I17" s="76" t="s">
        <v>59</v>
      </c>
      <c r="J17" s="75">
        <f>G17*AO17</f>
        <v>0</v>
      </c>
      <c r="K17" s="75">
        <f>G17*AP17</f>
        <v>0</v>
      </c>
      <c r="L17" s="75">
        <f>G17*H17</f>
        <v>0</v>
      </c>
      <c r="M17" s="75">
        <f>L17*(1+BW17/100)</f>
        <v>0</v>
      </c>
      <c r="N17" s="75">
        <v>1.2710000000000001E-2</v>
      </c>
      <c r="O17" s="75">
        <f>G17*N17</f>
        <v>1.9065000000000002E-2</v>
      </c>
      <c r="P17" s="77" t="s">
        <v>60</v>
      </c>
      <c r="Z17" s="31">
        <f>IF(AQ17="5",BJ17,0)</f>
        <v>0</v>
      </c>
      <c r="AB17" s="31">
        <f>IF(AQ17="1",BH17,0)</f>
        <v>0</v>
      </c>
      <c r="AC17" s="31">
        <f>IF(AQ17="1",BI17,0)</f>
        <v>0</v>
      </c>
      <c r="AD17" s="31">
        <f>IF(AQ17="7",BH17,0)</f>
        <v>0</v>
      </c>
      <c r="AE17" s="31">
        <f>IF(AQ17="7",BI17,0)</f>
        <v>0</v>
      </c>
      <c r="AF17" s="31">
        <f>IF(AQ17="2",BH17,0)</f>
        <v>0</v>
      </c>
      <c r="AG17" s="31">
        <f>IF(AQ17="2",BI17,0)</f>
        <v>0</v>
      </c>
      <c r="AH17" s="31">
        <f>IF(AQ17="0",BJ17,0)</f>
        <v>0</v>
      </c>
      <c r="AI17" s="12" t="s">
        <v>52</v>
      </c>
      <c r="AJ17" s="31">
        <f>IF(AN17=0,L17,0)</f>
        <v>0</v>
      </c>
      <c r="AK17" s="31">
        <f>IF(AN17=15,L17,0)</f>
        <v>0</v>
      </c>
      <c r="AL17" s="31">
        <f>IF(AN17=21,L17,0)</f>
        <v>0</v>
      </c>
      <c r="AN17" s="31">
        <v>21</v>
      </c>
      <c r="AO17" s="31">
        <f>H17*0.244002525</f>
        <v>0</v>
      </c>
      <c r="AP17" s="31">
        <f>H17*(1-0.244002525)</f>
        <v>0</v>
      </c>
      <c r="AQ17" s="32" t="s">
        <v>55</v>
      </c>
      <c r="AV17" s="31">
        <f>AW17+AX17</f>
        <v>0</v>
      </c>
      <c r="AW17" s="31">
        <f>G17*AO17</f>
        <v>0</v>
      </c>
      <c r="AX17" s="31">
        <f>G17*AP17</f>
        <v>0</v>
      </c>
      <c r="AY17" s="32" t="s">
        <v>61</v>
      </c>
      <c r="AZ17" s="32" t="s">
        <v>62</v>
      </c>
      <c r="BA17" s="12" t="s">
        <v>63</v>
      </c>
      <c r="BC17" s="31">
        <f>AW17+AX17</f>
        <v>0</v>
      </c>
      <c r="BD17" s="31">
        <f>H17/(100-BE17)*100</f>
        <v>0</v>
      </c>
      <c r="BE17" s="31">
        <v>0</v>
      </c>
      <c r="BF17" s="31">
        <f>O17</f>
        <v>1.9065000000000002E-2</v>
      </c>
      <c r="BH17" s="31">
        <f>G17*AO17</f>
        <v>0</v>
      </c>
      <c r="BI17" s="31">
        <f>G17*AP17</f>
        <v>0</v>
      </c>
      <c r="BJ17" s="31">
        <f>G17*H17</f>
        <v>0</v>
      </c>
      <c r="BK17" s="31"/>
      <c r="BL17" s="31">
        <v>11</v>
      </c>
      <c r="BW17" s="31" t="str">
        <f>I17</f>
        <v>21</v>
      </c>
      <c r="BX17" s="4" t="s">
        <v>74</v>
      </c>
    </row>
    <row r="18" spans="1:76" ht="25.5" x14ac:dyDescent="0.25">
      <c r="A18" s="78"/>
      <c r="B18" s="79"/>
      <c r="C18" s="79"/>
      <c r="D18" s="80" t="s">
        <v>76</v>
      </c>
      <c r="E18" s="80" t="s">
        <v>77</v>
      </c>
      <c r="F18" s="79"/>
      <c r="G18" s="81">
        <v>1.5</v>
      </c>
      <c r="H18" s="79"/>
      <c r="I18" s="79"/>
      <c r="J18" s="79"/>
      <c r="K18" s="79"/>
      <c r="L18" s="79"/>
      <c r="M18" s="79"/>
      <c r="N18" s="79"/>
      <c r="O18" s="79"/>
      <c r="P18" s="82"/>
    </row>
    <row r="19" spans="1:76" x14ac:dyDescent="0.25">
      <c r="A19" s="83" t="s">
        <v>52</v>
      </c>
      <c r="B19" s="84" t="s">
        <v>52</v>
      </c>
      <c r="C19" s="84" t="s">
        <v>78</v>
      </c>
      <c r="D19" s="152" t="s">
        <v>79</v>
      </c>
      <c r="E19" s="152"/>
      <c r="F19" s="85" t="s">
        <v>3</v>
      </c>
      <c r="G19" s="85" t="s">
        <v>3</v>
      </c>
      <c r="H19" s="85">
        <v>0</v>
      </c>
      <c r="I19" s="85" t="s">
        <v>3</v>
      </c>
      <c r="J19" s="86">
        <f>SUM(J20:J20)</f>
        <v>0</v>
      </c>
      <c r="K19" s="86">
        <f>SUM(K20:K20)</f>
        <v>0</v>
      </c>
      <c r="L19" s="86">
        <f>SUM(L20:L20)</f>
        <v>0</v>
      </c>
      <c r="M19" s="86">
        <f>SUM(M20:M20)</f>
        <v>0</v>
      </c>
      <c r="N19" s="87" t="s">
        <v>52</v>
      </c>
      <c r="O19" s="86">
        <f>SUM(O20:O20)</f>
        <v>0</v>
      </c>
      <c r="P19" s="88" t="s">
        <v>52</v>
      </c>
      <c r="AI19" s="12" t="s">
        <v>52</v>
      </c>
      <c r="AS19" s="1">
        <f>SUM(AJ20:AJ20)</f>
        <v>0</v>
      </c>
      <c r="AT19" s="1">
        <f>SUM(AK20:AK20)</f>
        <v>0</v>
      </c>
      <c r="AU19" s="1">
        <f>SUM(AL20:AL20)</f>
        <v>0</v>
      </c>
    </row>
    <row r="20" spans="1:76" x14ac:dyDescent="0.25">
      <c r="A20" s="73" t="s">
        <v>80</v>
      </c>
      <c r="B20" s="74" t="s">
        <v>52</v>
      </c>
      <c r="C20" s="74" t="s">
        <v>81</v>
      </c>
      <c r="D20" s="150" t="s">
        <v>82</v>
      </c>
      <c r="E20" s="150"/>
      <c r="F20" s="74" t="s">
        <v>83</v>
      </c>
      <c r="G20" s="75">
        <v>2.25</v>
      </c>
      <c r="H20" s="75">
        <v>0</v>
      </c>
      <c r="I20" s="76" t="s">
        <v>59</v>
      </c>
      <c r="J20" s="75">
        <f>G20*AO20</f>
        <v>0</v>
      </c>
      <c r="K20" s="75">
        <f>G20*AP20</f>
        <v>0</v>
      </c>
      <c r="L20" s="75">
        <f>G20*H20</f>
        <v>0</v>
      </c>
      <c r="M20" s="75">
        <f>L20*(1+BW20/100)</f>
        <v>0</v>
      </c>
      <c r="N20" s="75">
        <v>0</v>
      </c>
      <c r="O20" s="75">
        <f>G20*N20</f>
        <v>0</v>
      </c>
      <c r="P20" s="77" t="s">
        <v>60</v>
      </c>
      <c r="Z20" s="31">
        <f>IF(AQ20="5",BJ20,0)</f>
        <v>0</v>
      </c>
      <c r="AB20" s="31">
        <f>IF(AQ20="1",BH20,0)</f>
        <v>0</v>
      </c>
      <c r="AC20" s="31">
        <f>IF(AQ20="1",BI20,0)</f>
        <v>0</v>
      </c>
      <c r="AD20" s="31">
        <f>IF(AQ20="7",BH20,0)</f>
        <v>0</v>
      </c>
      <c r="AE20" s="31">
        <f>IF(AQ20="7",BI20,0)</f>
        <v>0</v>
      </c>
      <c r="AF20" s="31">
        <f>IF(AQ20="2",BH20,0)</f>
        <v>0</v>
      </c>
      <c r="AG20" s="31">
        <f>IF(AQ20="2",BI20,0)</f>
        <v>0</v>
      </c>
      <c r="AH20" s="31">
        <f>IF(AQ20="0",BJ20,0)</f>
        <v>0</v>
      </c>
      <c r="AI20" s="12" t="s">
        <v>52</v>
      </c>
      <c r="AJ20" s="31">
        <f>IF(AN20=0,L20,0)</f>
        <v>0</v>
      </c>
      <c r="AK20" s="31">
        <f>IF(AN20=15,L20,0)</f>
        <v>0</v>
      </c>
      <c r="AL20" s="31">
        <f>IF(AN20=21,L20,0)</f>
        <v>0</v>
      </c>
      <c r="AN20" s="31">
        <v>21</v>
      </c>
      <c r="AO20" s="31">
        <f>H20*0</f>
        <v>0</v>
      </c>
      <c r="AP20" s="31">
        <f>H20*(1-0)</f>
        <v>0</v>
      </c>
      <c r="AQ20" s="32" t="s">
        <v>55</v>
      </c>
      <c r="AV20" s="31">
        <f>AW20+AX20</f>
        <v>0</v>
      </c>
      <c r="AW20" s="31">
        <f>G20*AO20</f>
        <v>0</v>
      </c>
      <c r="AX20" s="31">
        <f>G20*AP20</f>
        <v>0</v>
      </c>
      <c r="AY20" s="32" t="s">
        <v>84</v>
      </c>
      <c r="AZ20" s="32" t="s">
        <v>62</v>
      </c>
      <c r="BA20" s="12" t="s">
        <v>63</v>
      </c>
      <c r="BC20" s="31">
        <f>AW20+AX20</f>
        <v>0</v>
      </c>
      <c r="BD20" s="31">
        <f>H20/(100-BE20)*100</f>
        <v>0</v>
      </c>
      <c r="BE20" s="31">
        <v>0</v>
      </c>
      <c r="BF20" s="31">
        <f>O20</f>
        <v>0</v>
      </c>
      <c r="BH20" s="31">
        <f>G20*AO20</f>
        <v>0</v>
      </c>
      <c r="BI20" s="31">
        <f>G20*AP20</f>
        <v>0</v>
      </c>
      <c r="BJ20" s="31">
        <f>G20*H20</f>
        <v>0</v>
      </c>
      <c r="BK20" s="31"/>
      <c r="BL20" s="31">
        <v>12</v>
      </c>
      <c r="BW20" s="31" t="str">
        <f>I20</f>
        <v>21</v>
      </c>
      <c r="BX20" s="4" t="s">
        <v>82</v>
      </c>
    </row>
    <row r="21" spans="1:76" x14ac:dyDescent="0.25">
      <c r="A21" s="78"/>
      <c r="B21" s="79"/>
      <c r="C21" s="79"/>
      <c r="D21" s="80" t="s">
        <v>85</v>
      </c>
      <c r="E21" s="80" t="s">
        <v>86</v>
      </c>
      <c r="F21" s="79"/>
      <c r="G21" s="81">
        <v>2.25</v>
      </c>
      <c r="H21" s="79"/>
      <c r="I21" s="79"/>
      <c r="J21" s="79"/>
      <c r="K21" s="79"/>
      <c r="L21" s="79"/>
      <c r="M21" s="79"/>
      <c r="N21" s="79"/>
      <c r="O21" s="79"/>
      <c r="P21" s="82"/>
    </row>
    <row r="22" spans="1:76" x14ac:dyDescent="0.25">
      <c r="A22" s="83" t="s">
        <v>52</v>
      </c>
      <c r="B22" s="84" t="s">
        <v>52</v>
      </c>
      <c r="C22" s="84" t="s">
        <v>87</v>
      </c>
      <c r="D22" s="152" t="s">
        <v>88</v>
      </c>
      <c r="E22" s="152"/>
      <c r="F22" s="85" t="s">
        <v>3</v>
      </c>
      <c r="G22" s="85" t="s">
        <v>3</v>
      </c>
      <c r="H22" s="85">
        <v>0</v>
      </c>
      <c r="I22" s="85" t="s">
        <v>3</v>
      </c>
      <c r="J22" s="86">
        <f>SUM(J23:J31)</f>
        <v>0</v>
      </c>
      <c r="K22" s="86">
        <f>SUM(K23:K31)</f>
        <v>0</v>
      </c>
      <c r="L22" s="86">
        <f>SUM(L23:L31)</f>
        <v>0</v>
      </c>
      <c r="M22" s="86">
        <f>SUM(M23:M31)</f>
        <v>0</v>
      </c>
      <c r="N22" s="87" t="s">
        <v>52</v>
      </c>
      <c r="O22" s="86">
        <f>SUM(O23:O31)</f>
        <v>0</v>
      </c>
      <c r="P22" s="88" t="s">
        <v>52</v>
      </c>
      <c r="AI22" s="12" t="s">
        <v>52</v>
      </c>
      <c r="AS22" s="1">
        <f>SUM(AJ23:AJ31)</f>
        <v>0</v>
      </c>
      <c r="AT22" s="1">
        <f>SUM(AK23:AK31)</f>
        <v>0</v>
      </c>
      <c r="AU22" s="1">
        <f>SUM(AL23:AL31)</f>
        <v>0</v>
      </c>
    </row>
    <row r="23" spans="1:76" x14ac:dyDescent="0.25">
      <c r="A23" s="73" t="s">
        <v>70</v>
      </c>
      <c r="B23" s="74" t="s">
        <v>52</v>
      </c>
      <c r="C23" s="74" t="s">
        <v>89</v>
      </c>
      <c r="D23" s="150" t="s">
        <v>90</v>
      </c>
      <c r="E23" s="150"/>
      <c r="F23" s="74" t="s">
        <v>83</v>
      </c>
      <c r="G23" s="75">
        <v>2.25</v>
      </c>
      <c r="H23" s="75">
        <v>0</v>
      </c>
      <c r="I23" s="76" t="s">
        <v>59</v>
      </c>
      <c r="J23" s="75">
        <f>G23*AO23</f>
        <v>0</v>
      </c>
      <c r="K23" s="75">
        <f>G23*AP23</f>
        <v>0</v>
      </c>
      <c r="L23" s="75">
        <f>G23*H23</f>
        <v>0</v>
      </c>
      <c r="M23" s="75">
        <f>L23*(1+BW23/100)</f>
        <v>0</v>
      </c>
      <c r="N23" s="75">
        <v>0</v>
      </c>
      <c r="O23" s="75">
        <f>G23*N23</f>
        <v>0</v>
      </c>
      <c r="P23" s="77" t="s">
        <v>60</v>
      </c>
      <c r="Z23" s="31">
        <f>IF(AQ23="5",BJ23,0)</f>
        <v>0</v>
      </c>
      <c r="AB23" s="31">
        <f>IF(AQ23="1",BH23,0)</f>
        <v>0</v>
      </c>
      <c r="AC23" s="31">
        <f>IF(AQ23="1",BI23,0)</f>
        <v>0</v>
      </c>
      <c r="AD23" s="31">
        <f>IF(AQ23="7",BH23,0)</f>
        <v>0</v>
      </c>
      <c r="AE23" s="31">
        <f>IF(AQ23="7",BI23,0)</f>
        <v>0</v>
      </c>
      <c r="AF23" s="31">
        <f>IF(AQ23="2",BH23,0)</f>
        <v>0</v>
      </c>
      <c r="AG23" s="31">
        <f>IF(AQ23="2",BI23,0)</f>
        <v>0</v>
      </c>
      <c r="AH23" s="31">
        <f>IF(AQ23="0",BJ23,0)</f>
        <v>0</v>
      </c>
      <c r="AI23" s="12" t="s">
        <v>52</v>
      </c>
      <c r="AJ23" s="31">
        <f>IF(AN23=0,L23,0)</f>
        <v>0</v>
      </c>
      <c r="AK23" s="31">
        <f>IF(AN23=15,L23,0)</f>
        <v>0</v>
      </c>
      <c r="AL23" s="31">
        <f>IF(AN23=21,L23,0)</f>
        <v>0</v>
      </c>
      <c r="AN23" s="31">
        <v>21</v>
      </c>
      <c r="AO23" s="31">
        <f>H23*0</f>
        <v>0</v>
      </c>
      <c r="AP23" s="31">
        <f>H23*(1-0)</f>
        <v>0</v>
      </c>
      <c r="AQ23" s="32" t="s">
        <v>55</v>
      </c>
      <c r="AV23" s="31">
        <f>AW23+AX23</f>
        <v>0</v>
      </c>
      <c r="AW23" s="31">
        <f>G23*AO23</f>
        <v>0</v>
      </c>
      <c r="AX23" s="31">
        <f>G23*AP23</f>
        <v>0</v>
      </c>
      <c r="AY23" s="32" t="s">
        <v>91</v>
      </c>
      <c r="AZ23" s="32" t="s">
        <v>62</v>
      </c>
      <c r="BA23" s="12" t="s">
        <v>63</v>
      </c>
      <c r="BC23" s="31">
        <f>AW23+AX23</f>
        <v>0</v>
      </c>
      <c r="BD23" s="31">
        <f>H23/(100-BE23)*100</f>
        <v>0</v>
      </c>
      <c r="BE23" s="31">
        <v>0</v>
      </c>
      <c r="BF23" s="31">
        <f>O23</f>
        <v>0</v>
      </c>
      <c r="BH23" s="31">
        <f>G23*AO23</f>
        <v>0</v>
      </c>
      <c r="BI23" s="31">
        <f>G23*AP23</f>
        <v>0</v>
      </c>
      <c r="BJ23" s="31">
        <f>G23*H23</f>
        <v>0</v>
      </c>
      <c r="BK23" s="31"/>
      <c r="BL23" s="31">
        <v>13</v>
      </c>
      <c r="BW23" s="31" t="str">
        <f>I23</f>
        <v>21</v>
      </c>
      <c r="BX23" s="4" t="s">
        <v>90</v>
      </c>
    </row>
    <row r="24" spans="1:76" x14ac:dyDescent="0.25">
      <c r="A24" s="78"/>
      <c r="B24" s="79"/>
      <c r="C24" s="79"/>
      <c r="D24" s="80" t="s">
        <v>92</v>
      </c>
      <c r="E24" s="80" t="s">
        <v>93</v>
      </c>
      <c r="F24" s="79"/>
      <c r="G24" s="81">
        <v>2.25</v>
      </c>
      <c r="H24" s="79"/>
      <c r="I24" s="79"/>
      <c r="J24" s="79"/>
      <c r="K24" s="79"/>
      <c r="L24" s="79"/>
      <c r="M24" s="79"/>
      <c r="N24" s="79"/>
      <c r="O24" s="79"/>
      <c r="P24" s="82"/>
    </row>
    <row r="25" spans="1:76" x14ac:dyDescent="0.25">
      <c r="A25" s="73" t="s">
        <v>94</v>
      </c>
      <c r="B25" s="74" t="s">
        <v>52</v>
      </c>
      <c r="C25" s="74" t="s">
        <v>95</v>
      </c>
      <c r="D25" s="150" t="s">
        <v>96</v>
      </c>
      <c r="E25" s="150"/>
      <c r="F25" s="74" t="s">
        <v>83</v>
      </c>
      <c r="G25" s="75">
        <v>9.3000000000000007</v>
      </c>
      <c r="H25" s="75">
        <v>0</v>
      </c>
      <c r="I25" s="76" t="s">
        <v>59</v>
      </c>
      <c r="J25" s="75">
        <f>G25*AO25</f>
        <v>0</v>
      </c>
      <c r="K25" s="75">
        <f>G25*AP25</f>
        <v>0</v>
      </c>
      <c r="L25" s="75">
        <f>G25*H25</f>
        <v>0</v>
      </c>
      <c r="M25" s="75">
        <f>L25*(1+BW25/100)</f>
        <v>0</v>
      </c>
      <c r="N25" s="75">
        <v>0</v>
      </c>
      <c r="O25" s="75">
        <f>G25*N25</f>
        <v>0</v>
      </c>
      <c r="P25" s="77" t="s">
        <v>60</v>
      </c>
      <c r="Z25" s="31">
        <f>IF(AQ25="5",BJ25,0)</f>
        <v>0</v>
      </c>
      <c r="AB25" s="31">
        <f>IF(AQ25="1",BH25,0)</f>
        <v>0</v>
      </c>
      <c r="AC25" s="31">
        <f>IF(AQ25="1",BI25,0)</f>
        <v>0</v>
      </c>
      <c r="AD25" s="31">
        <f>IF(AQ25="7",BH25,0)</f>
        <v>0</v>
      </c>
      <c r="AE25" s="31">
        <f>IF(AQ25="7",BI25,0)</f>
        <v>0</v>
      </c>
      <c r="AF25" s="31">
        <f>IF(AQ25="2",BH25,0)</f>
        <v>0</v>
      </c>
      <c r="AG25" s="31">
        <f>IF(AQ25="2",BI25,0)</f>
        <v>0</v>
      </c>
      <c r="AH25" s="31">
        <f>IF(AQ25="0",BJ25,0)</f>
        <v>0</v>
      </c>
      <c r="AI25" s="12" t="s">
        <v>52</v>
      </c>
      <c r="AJ25" s="31">
        <f>IF(AN25=0,L25,0)</f>
        <v>0</v>
      </c>
      <c r="AK25" s="31">
        <f>IF(AN25=15,L25,0)</f>
        <v>0</v>
      </c>
      <c r="AL25" s="31">
        <f>IF(AN25=21,L25,0)</f>
        <v>0</v>
      </c>
      <c r="AN25" s="31">
        <v>21</v>
      </c>
      <c r="AO25" s="31">
        <f>H25*0</f>
        <v>0</v>
      </c>
      <c r="AP25" s="31">
        <f>H25*(1-0)</f>
        <v>0</v>
      </c>
      <c r="AQ25" s="32" t="s">
        <v>55</v>
      </c>
      <c r="AV25" s="31">
        <f>AW25+AX25</f>
        <v>0</v>
      </c>
      <c r="AW25" s="31">
        <f>G25*AO25</f>
        <v>0</v>
      </c>
      <c r="AX25" s="31">
        <f>G25*AP25</f>
        <v>0</v>
      </c>
      <c r="AY25" s="32" t="s">
        <v>91</v>
      </c>
      <c r="AZ25" s="32" t="s">
        <v>62</v>
      </c>
      <c r="BA25" s="12" t="s">
        <v>63</v>
      </c>
      <c r="BC25" s="31">
        <f>AW25+AX25</f>
        <v>0</v>
      </c>
      <c r="BD25" s="31">
        <f>H25/(100-BE25)*100</f>
        <v>0</v>
      </c>
      <c r="BE25" s="31">
        <v>0</v>
      </c>
      <c r="BF25" s="31">
        <f>O25</f>
        <v>0</v>
      </c>
      <c r="BH25" s="31">
        <f>G25*AO25</f>
        <v>0</v>
      </c>
      <c r="BI25" s="31">
        <f>G25*AP25</f>
        <v>0</v>
      </c>
      <c r="BJ25" s="31">
        <f>G25*H25</f>
        <v>0</v>
      </c>
      <c r="BK25" s="31"/>
      <c r="BL25" s="31">
        <v>13</v>
      </c>
      <c r="BW25" s="31" t="str">
        <f>I25</f>
        <v>21</v>
      </c>
      <c r="BX25" s="4" t="s">
        <v>96</v>
      </c>
    </row>
    <row r="26" spans="1:76" x14ac:dyDescent="0.25">
      <c r="A26" s="78"/>
      <c r="B26" s="79"/>
      <c r="C26" s="79"/>
      <c r="D26" s="80" t="s">
        <v>97</v>
      </c>
      <c r="E26" s="80" t="s">
        <v>98</v>
      </c>
      <c r="F26" s="79"/>
      <c r="G26" s="81">
        <v>9.3000000000000007</v>
      </c>
      <c r="H26" s="79"/>
      <c r="I26" s="79"/>
      <c r="J26" s="79"/>
      <c r="K26" s="79"/>
      <c r="L26" s="79"/>
      <c r="M26" s="79"/>
      <c r="N26" s="79"/>
      <c r="O26" s="79"/>
      <c r="P26" s="82"/>
    </row>
    <row r="27" spans="1:76" x14ac:dyDescent="0.25">
      <c r="A27" s="73" t="s">
        <v>99</v>
      </c>
      <c r="B27" s="74" t="s">
        <v>52</v>
      </c>
      <c r="C27" s="74" t="s">
        <v>100</v>
      </c>
      <c r="D27" s="150" t="s">
        <v>101</v>
      </c>
      <c r="E27" s="150"/>
      <c r="F27" s="74" t="s">
        <v>83</v>
      </c>
      <c r="G27" s="75">
        <v>4.6500000000000004</v>
      </c>
      <c r="H27" s="75">
        <v>0</v>
      </c>
      <c r="I27" s="76" t="s">
        <v>59</v>
      </c>
      <c r="J27" s="75">
        <f>G27*AO27</f>
        <v>0</v>
      </c>
      <c r="K27" s="75">
        <f>G27*AP27</f>
        <v>0</v>
      </c>
      <c r="L27" s="75">
        <f>G27*H27</f>
        <v>0</v>
      </c>
      <c r="M27" s="75">
        <f>L27*(1+BW27/100)</f>
        <v>0</v>
      </c>
      <c r="N27" s="75">
        <v>0</v>
      </c>
      <c r="O27" s="75">
        <f>G27*N27</f>
        <v>0</v>
      </c>
      <c r="P27" s="77" t="s">
        <v>60</v>
      </c>
      <c r="Z27" s="31">
        <f>IF(AQ27="5",BJ27,0)</f>
        <v>0</v>
      </c>
      <c r="AB27" s="31">
        <f>IF(AQ27="1",BH27,0)</f>
        <v>0</v>
      </c>
      <c r="AC27" s="31">
        <f>IF(AQ27="1",BI27,0)</f>
        <v>0</v>
      </c>
      <c r="AD27" s="31">
        <f>IF(AQ27="7",BH27,0)</f>
        <v>0</v>
      </c>
      <c r="AE27" s="31">
        <f>IF(AQ27="7",BI27,0)</f>
        <v>0</v>
      </c>
      <c r="AF27" s="31">
        <f>IF(AQ27="2",BH27,0)</f>
        <v>0</v>
      </c>
      <c r="AG27" s="31">
        <f>IF(AQ27="2",BI27,0)</f>
        <v>0</v>
      </c>
      <c r="AH27" s="31">
        <f>IF(AQ27="0",BJ27,0)</f>
        <v>0</v>
      </c>
      <c r="AI27" s="12" t="s">
        <v>52</v>
      </c>
      <c r="AJ27" s="31">
        <f>IF(AN27=0,L27,0)</f>
        <v>0</v>
      </c>
      <c r="AK27" s="31">
        <f>IF(AN27=15,L27,0)</f>
        <v>0</v>
      </c>
      <c r="AL27" s="31">
        <f>IF(AN27=21,L27,0)</f>
        <v>0</v>
      </c>
      <c r="AN27" s="31">
        <v>21</v>
      </c>
      <c r="AO27" s="31">
        <f>H27*0</f>
        <v>0</v>
      </c>
      <c r="AP27" s="31">
        <f>H27*(1-0)</f>
        <v>0</v>
      </c>
      <c r="AQ27" s="32" t="s">
        <v>55</v>
      </c>
      <c r="AV27" s="31">
        <f>AW27+AX27</f>
        <v>0</v>
      </c>
      <c r="AW27" s="31">
        <f>G27*AO27</f>
        <v>0</v>
      </c>
      <c r="AX27" s="31">
        <f>G27*AP27</f>
        <v>0</v>
      </c>
      <c r="AY27" s="32" t="s">
        <v>91</v>
      </c>
      <c r="AZ27" s="32" t="s">
        <v>62</v>
      </c>
      <c r="BA27" s="12" t="s">
        <v>63</v>
      </c>
      <c r="BC27" s="31">
        <f>AW27+AX27</f>
        <v>0</v>
      </c>
      <c r="BD27" s="31">
        <f>H27/(100-BE27)*100</f>
        <v>0</v>
      </c>
      <c r="BE27" s="31">
        <v>0</v>
      </c>
      <c r="BF27" s="31">
        <f>O27</f>
        <v>0</v>
      </c>
      <c r="BH27" s="31">
        <f>G27*AO27</f>
        <v>0</v>
      </c>
      <c r="BI27" s="31">
        <f>G27*AP27</f>
        <v>0</v>
      </c>
      <c r="BJ27" s="31">
        <f>G27*H27</f>
        <v>0</v>
      </c>
      <c r="BK27" s="31"/>
      <c r="BL27" s="31">
        <v>13</v>
      </c>
      <c r="BW27" s="31" t="str">
        <f>I27</f>
        <v>21</v>
      </c>
      <c r="BX27" s="4" t="s">
        <v>101</v>
      </c>
    </row>
    <row r="28" spans="1:76" x14ac:dyDescent="0.25">
      <c r="A28" s="78"/>
      <c r="B28" s="79"/>
      <c r="C28" s="79"/>
      <c r="D28" s="80" t="s">
        <v>102</v>
      </c>
      <c r="E28" s="80" t="s">
        <v>103</v>
      </c>
      <c r="F28" s="79"/>
      <c r="G28" s="81">
        <v>4.6500000000000004</v>
      </c>
      <c r="H28" s="79"/>
      <c r="I28" s="79"/>
      <c r="J28" s="79"/>
      <c r="K28" s="79"/>
      <c r="L28" s="79"/>
      <c r="M28" s="79"/>
      <c r="N28" s="79"/>
      <c r="O28" s="79"/>
      <c r="P28" s="82"/>
    </row>
    <row r="29" spans="1:76" x14ac:dyDescent="0.25">
      <c r="A29" s="73" t="s">
        <v>104</v>
      </c>
      <c r="B29" s="74" t="s">
        <v>52</v>
      </c>
      <c r="C29" s="74" t="s">
        <v>105</v>
      </c>
      <c r="D29" s="150" t="s">
        <v>106</v>
      </c>
      <c r="E29" s="150"/>
      <c r="F29" s="74" t="s">
        <v>83</v>
      </c>
      <c r="G29" s="75">
        <v>2.3199999999999998</v>
      </c>
      <c r="H29" s="75">
        <v>0</v>
      </c>
      <c r="I29" s="76" t="s">
        <v>59</v>
      </c>
      <c r="J29" s="75">
        <f>G29*AO29</f>
        <v>0</v>
      </c>
      <c r="K29" s="75">
        <f>G29*AP29</f>
        <v>0</v>
      </c>
      <c r="L29" s="75">
        <f>G29*H29</f>
        <v>0</v>
      </c>
      <c r="M29" s="75">
        <f>L29*(1+BW29/100)</f>
        <v>0</v>
      </c>
      <c r="N29" s="75">
        <v>0</v>
      </c>
      <c r="O29" s="75">
        <f>G29*N29</f>
        <v>0</v>
      </c>
      <c r="P29" s="77" t="s">
        <v>60</v>
      </c>
      <c r="Z29" s="31">
        <f>IF(AQ29="5",BJ29,0)</f>
        <v>0</v>
      </c>
      <c r="AB29" s="31">
        <f>IF(AQ29="1",BH29,0)</f>
        <v>0</v>
      </c>
      <c r="AC29" s="31">
        <f>IF(AQ29="1",BI29,0)</f>
        <v>0</v>
      </c>
      <c r="AD29" s="31">
        <f>IF(AQ29="7",BH29,0)</f>
        <v>0</v>
      </c>
      <c r="AE29" s="31">
        <f>IF(AQ29="7",BI29,0)</f>
        <v>0</v>
      </c>
      <c r="AF29" s="31">
        <f>IF(AQ29="2",BH29,0)</f>
        <v>0</v>
      </c>
      <c r="AG29" s="31">
        <f>IF(AQ29="2",BI29,0)</f>
        <v>0</v>
      </c>
      <c r="AH29" s="31">
        <f>IF(AQ29="0",BJ29,0)</f>
        <v>0</v>
      </c>
      <c r="AI29" s="12" t="s">
        <v>52</v>
      </c>
      <c r="AJ29" s="31">
        <f>IF(AN29=0,L29,0)</f>
        <v>0</v>
      </c>
      <c r="AK29" s="31">
        <f>IF(AN29=15,L29,0)</f>
        <v>0</v>
      </c>
      <c r="AL29" s="31">
        <f>IF(AN29=21,L29,0)</f>
        <v>0</v>
      </c>
      <c r="AN29" s="31">
        <v>21</v>
      </c>
      <c r="AO29" s="31">
        <f>H29*0</f>
        <v>0</v>
      </c>
      <c r="AP29" s="31">
        <f>H29*(1-0)</f>
        <v>0</v>
      </c>
      <c r="AQ29" s="32" t="s">
        <v>55</v>
      </c>
      <c r="AV29" s="31">
        <f>AW29+AX29</f>
        <v>0</v>
      </c>
      <c r="AW29" s="31">
        <f>G29*AO29</f>
        <v>0</v>
      </c>
      <c r="AX29" s="31">
        <f>G29*AP29</f>
        <v>0</v>
      </c>
      <c r="AY29" s="32" t="s">
        <v>91</v>
      </c>
      <c r="AZ29" s="32" t="s">
        <v>62</v>
      </c>
      <c r="BA29" s="12" t="s">
        <v>63</v>
      </c>
      <c r="BC29" s="31">
        <f>AW29+AX29</f>
        <v>0</v>
      </c>
      <c r="BD29" s="31">
        <f>H29/(100-BE29)*100</f>
        <v>0</v>
      </c>
      <c r="BE29" s="31">
        <v>0</v>
      </c>
      <c r="BF29" s="31">
        <f>O29</f>
        <v>0</v>
      </c>
      <c r="BH29" s="31">
        <f>G29*AO29</f>
        <v>0</v>
      </c>
      <c r="BI29" s="31">
        <f>G29*AP29</f>
        <v>0</v>
      </c>
      <c r="BJ29" s="31">
        <f>G29*H29</f>
        <v>0</v>
      </c>
      <c r="BK29" s="31"/>
      <c r="BL29" s="31">
        <v>13</v>
      </c>
      <c r="BW29" s="31" t="str">
        <f>I29</f>
        <v>21</v>
      </c>
      <c r="BX29" s="4" t="s">
        <v>106</v>
      </c>
    </row>
    <row r="30" spans="1:76" x14ac:dyDescent="0.25">
      <c r="A30" s="78"/>
      <c r="B30" s="79"/>
      <c r="C30" s="79"/>
      <c r="D30" s="80" t="s">
        <v>107</v>
      </c>
      <c r="E30" s="80" t="s">
        <v>98</v>
      </c>
      <c r="F30" s="79"/>
      <c r="G30" s="81">
        <v>2.3199999999999998</v>
      </c>
      <c r="H30" s="79"/>
      <c r="I30" s="79"/>
      <c r="J30" s="79"/>
      <c r="K30" s="79"/>
      <c r="L30" s="79"/>
      <c r="M30" s="79"/>
      <c r="N30" s="79"/>
      <c r="O30" s="79"/>
      <c r="P30" s="82"/>
    </row>
    <row r="31" spans="1:76" x14ac:dyDescent="0.25">
      <c r="A31" s="73" t="s">
        <v>108</v>
      </c>
      <c r="B31" s="74" t="s">
        <v>52</v>
      </c>
      <c r="C31" s="74" t="s">
        <v>109</v>
      </c>
      <c r="D31" s="150" t="s">
        <v>110</v>
      </c>
      <c r="E31" s="150"/>
      <c r="F31" s="74" t="s">
        <v>83</v>
      </c>
      <c r="G31" s="75">
        <v>1.1599999999999999</v>
      </c>
      <c r="H31" s="75">
        <v>0</v>
      </c>
      <c r="I31" s="76" t="s">
        <v>59</v>
      </c>
      <c r="J31" s="75">
        <f>G31*AO31</f>
        <v>0</v>
      </c>
      <c r="K31" s="75">
        <f>G31*AP31</f>
        <v>0</v>
      </c>
      <c r="L31" s="75">
        <f>G31*H31</f>
        <v>0</v>
      </c>
      <c r="M31" s="75">
        <f>L31*(1+BW31/100)</f>
        <v>0</v>
      </c>
      <c r="N31" s="75">
        <v>0</v>
      </c>
      <c r="O31" s="75">
        <f>G31*N31</f>
        <v>0</v>
      </c>
      <c r="P31" s="77" t="s">
        <v>60</v>
      </c>
      <c r="Z31" s="31">
        <f>IF(AQ31="5",BJ31,0)</f>
        <v>0</v>
      </c>
      <c r="AB31" s="31">
        <f>IF(AQ31="1",BH31,0)</f>
        <v>0</v>
      </c>
      <c r="AC31" s="31">
        <f>IF(AQ31="1",BI31,0)</f>
        <v>0</v>
      </c>
      <c r="AD31" s="31">
        <f>IF(AQ31="7",BH31,0)</f>
        <v>0</v>
      </c>
      <c r="AE31" s="31">
        <f>IF(AQ31="7",BI31,0)</f>
        <v>0</v>
      </c>
      <c r="AF31" s="31">
        <f>IF(AQ31="2",BH31,0)</f>
        <v>0</v>
      </c>
      <c r="AG31" s="31">
        <f>IF(AQ31="2",BI31,0)</f>
        <v>0</v>
      </c>
      <c r="AH31" s="31">
        <f>IF(AQ31="0",BJ31,0)</f>
        <v>0</v>
      </c>
      <c r="AI31" s="12" t="s">
        <v>52</v>
      </c>
      <c r="AJ31" s="31">
        <f>IF(AN31=0,L31,0)</f>
        <v>0</v>
      </c>
      <c r="AK31" s="31">
        <f>IF(AN31=15,L31,0)</f>
        <v>0</v>
      </c>
      <c r="AL31" s="31">
        <f>IF(AN31=21,L31,0)</f>
        <v>0</v>
      </c>
      <c r="AN31" s="31">
        <v>21</v>
      </c>
      <c r="AO31" s="31">
        <f>H31*0</f>
        <v>0</v>
      </c>
      <c r="AP31" s="31">
        <f>H31*(1-0)</f>
        <v>0</v>
      </c>
      <c r="AQ31" s="32" t="s">
        <v>55</v>
      </c>
      <c r="AV31" s="31">
        <f>AW31+AX31</f>
        <v>0</v>
      </c>
      <c r="AW31" s="31">
        <f>G31*AO31</f>
        <v>0</v>
      </c>
      <c r="AX31" s="31">
        <f>G31*AP31</f>
        <v>0</v>
      </c>
      <c r="AY31" s="32" t="s">
        <v>91</v>
      </c>
      <c r="AZ31" s="32" t="s">
        <v>62</v>
      </c>
      <c r="BA31" s="12" t="s">
        <v>63</v>
      </c>
      <c r="BC31" s="31">
        <f>AW31+AX31</f>
        <v>0</v>
      </c>
      <c r="BD31" s="31">
        <f>H31/(100-BE31)*100</f>
        <v>0</v>
      </c>
      <c r="BE31" s="31">
        <v>0</v>
      </c>
      <c r="BF31" s="31">
        <f>O31</f>
        <v>0</v>
      </c>
      <c r="BH31" s="31">
        <f>G31*AO31</f>
        <v>0</v>
      </c>
      <c r="BI31" s="31">
        <f>G31*AP31</f>
        <v>0</v>
      </c>
      <c r="BJ31" s="31">
        <f>G31*H31</f>
        <v>0</v>
      </c>
      <c r="BK31" s="31"/>
      <c r="BL31" s="31">
        <v>13</v>
      </c>
      <c r="BW31" s="31" t="str">
        <f>I31</f>
        <v>21</v>
      </c>
      <c r="BX31" s="4" t="s">
        <v>110</v>
      </c>
    </row>
    <row r="32" spans="1:76" x14ac:dyDescent="0.25">
      <c r="A32" s="78"/>
      <c r="B32" s="79"/>
      <c r="C32" s="79"/>
      <c r="D32" s="80" t="s">
        <v>111</v>
      </c>
      <c r="E32" s="80" t="s">
        <v>103</v>
      </c>
      <c r="F32" s="79"/>
      <c r="G32" s="81">
        <v>1.1599999999999999</v>
      </c>
      <c r="H32" s="79"/>
      <c r="I32" s="79"/>
      <c r="J32" s="79"/>
      <c r="K32" s="79"/>
      <c r="L32" s="79"/>
      <c r="M32" s="79"/>
      <c r="N32" s="79"/>
      <c r="O32" s="79"/>
      <c r="P32" s="82"/>
    </row>
    <row r="33" spans="1:76" x14ac:dyDescent="0.25">
      <c r="A33" s="83" t="s">
        <v>52</v>
      </c>
      <c r="B33" s="84" t="s">
        <v>52</v>
      </c>
      <c r="C33" s="84" t="s">
        <v>112</v>
      </c>
      <c r="D33" s="152" t="s">
        <v>113</v>
      </c>
      <c r="E33" s="152"/>
      <c r="F33" s="85" t="s">
        <v>3</v>
      </c>
      <c r="G33" s="85" t="s">
        <v>3</v>
      </c>
      <c r="H33" s="85">
        <v>0</v>
      </c>
      <c r="I33" s="85" t="s">
        <v>3</v>
      </c>
      <c r="J33" s="86">
        <f>SUM(J34:J36)</f>
        <v>0</v>
      </c>
      <c r="K33" s="86">
        <f>SUM(K34:K36)</f>
        <v>0</v>
      </c>
      <c r="L33" s="86">
        <f>SUM(L34:L36)</f>
        <v>0</v>
      </c>
      <c r="M33" s="86">
        <f>SUM(M34:M36)</f>
        <v>0</v>
      </c>
      <c r="N33" s="87" t="s">
        <v>52</v>
      </c>
      <c r="O33" s="86">
        <f>SUM(O34:O36)</f>
        <v>7.4943000000000006E-3</v>
      </c>
      <c r="P33" s="88" t="s">
        <v>52</v>
      </c>
      <c r="AI33" s="12" t="s">
        <v>52</v>
      </c>
      <c r="AS33" s="1">
        <f>SUM(AJ34:AJ36)</f>
        <v>0</v>
      </c>
      <c r="AT33" s="1">
        <f>SUM(AK34:AK36)</f>
        <v>0</v>
      </c>
      <c r="AU33" s="1">
        <f>SUM(AL34:AL36)</f>
        <v>0</v>
      </c>
    </row>
    <row r="34" spans="1:76" x14ac:dyDescent="0.25">
      <c r="A34" s="73" t="s">
        <v>114</v>
      </c>
      <c r="B34" s="74" t="s">
        <v>52</v>
      </c>
      <c r="C34" s="74" t="s">
        <v>115</v>
      </c>
      <c r="D34" s="150" t="s">
        <v>116</v>
      </c>
      <c r="E34" s="150"/>
      <c r="F34" s="74" t="s">
        <v>117</v>
      </c>
      <c r="G34" s="75">
        <v>7.57</v>
      </c>
      <c r="H34" s="75">
        <v>0</v>
      </c>
      <c r="I34" s="76" t="s">
        <v>59</v>
      </c>
      <c r="J34" s="75">
        <f>G34*AO34</f>
        <v>0</v>
      </c>
      <c r="K34" s="75">
        <f>G34*AP34</f>
        <v>0</v>
      </c>
      <c r="L34" s="75">
        <f>G34*H34</f>
        <v>0</v>
      </c>
      <c r="M34" s="75">
        <f>L34*(1+BW34/100)</f>
        <v>0</v>
      </c>
      <c r="N34" s="75">
        <v>9.8999999999999999E-4</v>
      </c>
      <c r="O34" s="75">
        <f>G34*N34</f>
        <v>7.4943000000000006E-3</v>
      </c>
      <c r="P34" s="77" t="s">
        <v>60</v>
      </c>
      <c r="Z34" s="31">
        <f>IF(AQ34="5",BJ34,0)</f>
        <v>0</v>
      </c>
      <c r="AB34" s="31">
        <f>IF(AQ34="1",BH34,0)</f>
        <v>0</v>
      </c>
      <c r="AC34" s="31">
        <f>IF(AQ34="1",BI34,0)</f>
        <v>0</v>
      </c>
      <c r="AD34" s="31">
        <f>IF(AQ34="7",BH34,0)</f>
        <v>0</v>
      </c>
      <c r="AE34" s="31">
        <f>IF(AQ34="7",BI34,0)</f>
        <v>0</v>
      </c>
      <c r="AF34" s="31">
        <f>IF(AQ34="2",BH34,0)</f>
        <v>0</v>
      </c>
      <c r="AG34" s="31">
        <f>IF(AQ34="2",BI34,0)</f>
        <v>0</v>
      </c>
      <c r="AH34" s="31">
        <f>IF(AQ34="0",BJ34,0)</f>
        <v>0</v>
      </c>
      <c r="AI34" s="12" t="s">
        <v>52</v>
      </c>
      <c r="AJ34" s="31">
        <f>IF(AN34=0,L34,0)</f>
        <v>0</v>
      </c>
      <c r="AK34" s="31">
        <f>IF(AN34=15,L34,0)</f>
        <v>0</v>
      </c>
      <c r="AL34" s="31">
        <f>IF(AN34=21,L34,0)</f>
        <v>0</v>
      </c>
      <c r="AN34" s="31">
        <v>21</v>
      </c>
      <c r="AO34" s="31">
        <f>H34*0.08756722</f>
        <v>0</v>
      </c>
      <c r="AP34" s="31">
        <f>H34*(1-0.08756722)</f>
        <v>0</v>
      </c>
      <c r="AQ34" s="32" t="s">
        <v>55</v>
      </c>
      <c r="AV34" s="31">
        <f>AW34+AX34</f>
        <v>0</v>
      </c>
      <c r="AW34" s="31">
        <f>G34*AO34</f>
        <v>0</v>
      </c>
      <c r="AX34" s="31">
        <f>G34*AP34</f>
        <v>0</v>
      </c>
      <c r="AY34" s="32" t="s">
        <v>118</v>
      </c>
      <c r="AZ34" s="32" t="s">
        <v>62</v>
      </c>
      <c r="BA34" s="12" t="s">
        <v>63</v>
      </c>
      <c r="BC34" s="31">
        <f>AW34+AX34</f>
        <v>0</v>
      </c>
      <c r="BD34" s="31">
        <f>H34/(100-BE34)*100</f>
        <v>0</v>
      </c>
      <c r="BE34" s="31">
        <v>0</v>
      </c>
      <c r="BF34" s="31">
        <f>O34</f>
        <v>7.4943000000000006E-3</v>
      </c>
      <c r="BH34" s="31">
        <f>G34*AO34</f>
        <v>0</v>
      </c>
      <c r="BI34" s="31">
        <f>G34*AP34</f>
        <v>0</v>
      </c>
      <c r="BJ34" s="31">
        <f>G34*H34</f>
        <v>0</v>
      </c>
      <c r="BK34" s="31"/>
      <c r="BL34" s="31">
        <v>15</v>
      </c>
      <c r="BW34" s="31" t="str">
        <f>I34</f>
        <v>21</v>
      </c>
      <c r="BX34" s="4" t="s">
        <v>116</v>
      </c>
    </row>
    <row r="35" spans="1:76" x14ac:dyDescent="0.25">
      <c r="A35" s="78"/>
      <c r="B35" s="79"/>
      <c r="C35" s="79"/>
      <c r="D35" s="80" t="s">
        <v>119</v>
      </c>
      <c r="E35" s="80" t="s">
        <v>98</v>
      </c>
      <c r="F35" s="79"/>
      <c r="G35" s="81">
        <v>7.57</v>
      </c>
      <c r="H35" s="79"/>
      <c r="I35" s="79"/>
      <c r="J35" s="79"/>
      <c r="K35" s="79"/>
      <c r="L35" s="79"/>
      <c r="M35" s="79"/>
      <c r="N35" s="79"/>
      <c r="O35" s="79"/>
      <c r="P35" s="82"/>
    </row>
    <row r="36" spans="1:76" x14ac:dyDescent="0.25">
      <c r="A36" s="73" t="s">
        <v>53</v>
      </c>
      <c r="B36" s="74" t="s">
        <v>52</v>
      </c>
      <c r="C36" s="74" t="s">
        <v>120</v>
      </c>
      <c r="D36" s="150" t="s">
        <v>121</v>
      </c>
      <c r="E36" s="150"/>
      <c r="F36" s="74" t="s">
        <v>117</v>
      </c>
      <c r="G36" s="75">
        <v>7.57</v>
      </c>
      <c r="H36" s="75">
        <v>0</v>
      </c>
      <c r="I36" s="76" t="s">
        <v>59</v>
      </c>
      <c r="J36" s="75">
        <f>G36*AO36</f>
        <v>0</v>
      </c>
      <c r="K36" s="75">
        <f>G36*AP36</f>
        <v>0</v>
      </c>
      <c r="L36" s="75">
        <f>G36*H36</f>
        <v>0</v>
      </c>
      <c r="M36" s="75">
        <f>L36*(1+BW36/100)</f>
        <v>0</v>
      </c>
      <c r="N36" s="75">
        <v>0</v>
      </c>
      <c r="O36" s="75">
        <f>G36*N36</f>
        <v>0</v>
      </c>
      <c r="P36" s="77" t="s">
        <v>60</v>
      </c>
      <c r="Z36" s="31">
        <f>IF(AQ36="5",BJ36,0)</f>
        <v>0</v>
      </c>
      <c r="AB36" s="31">
        <f>IF(AQ36="1",BH36,0)</f>
        <v>0</v>
      </c>
      <c r="AC36" s="31">
        <f>IF(AQ36="1",BI36,0)</f>
        <v>0</v>
      </c>
      <c r="AD36" s="31">
        <f>IF(AQ36="7",BH36,0)</f>
        <v>0</v>
      </c>
      <c r="AE36" s="31">
        <f>IF(AQ36="7",BI36,0)</f>
        <v>0</v>
      </c>
      <c r="AF36" s="31">
        <f>IF(AQ36="2",BH36,0)</f>
        <v>0</v>
      </c>
      <c r="AG36" s="31">
        <f>IF(AQ36="2",BI36,0)</f>
        <v>0</v>
      </c>
      <c r="AH36" s="31">
        <f>IF(AQ36="0",BJ36,0)</f>
        <v>0</v>
      </c>
      <c r="AI36" s="12" t="s">
        <v>52</v>
      </c>
      <c r="AJ36" s="31">
        <f>IF(AN36=0,L36,0)</f>
        <v>0</v>
      </c>
      <c r="AK36" s="31">
        <f>IF(AN36=15,L36,0)</f>
        <v>0</v>
      </c>
      <c r="AL36" s="31">
        <f>IF(AN36=21,L36,0)</f>
        <v>0</v>
      </c>
      <c r="AN36" s="31">
        <v>21</v>
      </c>
      <c r="AO36" s="31">
        <f>H36*0</f>
        <v>0</v>
      </c>
      <c r="AP36" s="31">
        <f>H36*(1-0)</f>
        <v>0</v>
      </c>
      <c r="AQ36" s="32" t="s">
        <v>55</v>
      </c>
      <c r="AV36" s="31">
        <f>AW36+AX36</f>
        <v>0</v>
      </c>
      <c r="AW36" s="31">
        <f>G36*AO36</f>
        <v>0</v>
      </c>
      <c r="AX36" s="31">
        <f>G36*AP36</f>
        <v>0</v>
      </c>
      <c r="AY36" s="32" t="s">
        <v>118</v>
      </c>
      <c r="AZ36" s="32" t="s">
        <v>62</v>
      </c>
      <c r="BA36" s="12" t="s">
        <v>63</v>
      </c>
      <c r="BC36" s="31">
        <f>AW36+AX36</f>
        <v>0</v>
      </c>
      <c r="BD36" s="31">
        <f>H36/(100-BE36)*100</f>
        <v>0</v>
      </c>
      <c r="BE36" s="31">
        <v>0</v>
      </c>
      <c r="BF36" s="31">
        <f>O36</f>
        <v>0</v>
      </c>
      <c r="BH36" s="31">
        <f>G36*AO36</f>
        <v>0</v>
      </c>
      <c r="BI36" s="31">
        <f>G36*AP36</f>
        <v>0</v>
      </c>
      <c r="BJ36" s="31">
        <f>G36*H36</f>
        <v>0</v>
      </c>
      <c r="BK36" s="31"/>
      <c r="BL36" s="31">
        <v>15</v>
      </c>
      <c r="BW36" s="31" t="str">
        <f>I36</f>
        <v>21</v>
      </c>
      <c r="BX36" s="4" t="s">
        <v>121</v>
      </c>
    </row>
    <row r="37" spans="1:76" x14ac:dyDescent="0.25">
      <c r="A37" s="78"/>
      <c r="B37" s="79"/>
      <c r="C37" s="79"/>
      <c r="D37" s="80" t="s">
        <v>119</v>
      </c>
      <c r="E37" s="80" t="s">
        <v>122</v>
      </c>
      <c r="F37" s="79"/>
      <c r="G37" s="81">
        <v>7.57</v>
      </c>
      <c r="H37" s="79"/>
      <c r="I37" s="79"/>
      <c r="J37" s="79"/>
      <c r="K37" s="79"/>
      <c r="L37" s="79"/>
      <c r="M37" s="79"/>
      <c r="N37" s="79"/>
      <c r="O37" s="79"/>
      <c r="P37" s="82"/>
    </row>
    <row r="38" spans="1:76" x14ac:dyDescent="0.25">
      <c r="A38" s="83" t="s">
        <v>52</v>
      </c>
      <c r="B38" s="84" t="s">
        <v>52</v>
      </c>
      <c r="C38" s="84" t="s">
        <v>123</v>
      </c>
      <c r="D38" s="152" t="s">
        <v>124</v>
      </c>
      <c r="E38" s="152"/>
      <c r="F38" s="85" t="s">
        <v>3</v>
      </c>
      <c r="G38" s="85" t="s">
        <v>3</v>
      </c>
      <c r="H38" s="85">
        <v>0</v>
      </c>
      <c r="I38" s="85" t="s">
        <v>3</v>
      </c>
      <c r="J38" s="86">
        <f>SUM(J39:J49)</f>
        <v>0</v>
      </c>
      <c r="K38" s="86">
        <f>SUM(K39:K49)</f>
        <v>0</v>
      </c>
      <c r="L38" s="86">
        <f>SUM(L39:L49)</f>
        <v>0</v>
      </c>
      <c r="M38" s="86">
        <f>SUM(M39:M49)</f>
        <v>0</v>
      </c>
      <c r="N38" s="87" t="s">
        <v>52</v>
      </c>
      <c r="O38" s="86">
        <f>SUM(O39:O49)</f>
        <v>0</v>
      </c>
      <c r="P38" s="88" t="s">
        <v>52</v>
      </c>
      <c r="AI38" s="12" t="s">
        <v>52</v>
      </c>
      <c r="AS38" s="1">
        <f>SUM(AJ39:AJ49)</f>
        <v>0</v>
      </c>
      <c r="AT38" s="1">
        <f>SUM(AK39:AK49)</f>
        <v>0</v>
      </c>
      <c r="AU38" s="1">
        <f>SUM(AL39:AL49)</f>
        <v>0</v>
      </c>
    </row>
    <row r="39" spans="1:76" x14ac:dyDescent="0.25">
      <c r="A39" s="73" t="s">
        <v>78</v>
      </c>
      <c r="B39" s="74" t="s">
        <v>52</v>
      </c>
      <c r="C39" s="74" t="s">
        <v>125</v>
      </c>
      <c r="D39" s="150" t="s">
        <v>126</v>
      </c>
      <c r="E39" s="150"/>
      <c r="F39" s="74" t="s">
        <v>83</v>
      </c>
      <c r="G39" s="75">
        <v>11.62</v>
      </c>
      <c r="H39" s="75">
        <v>0</v>
      </c>
      <c r="I39" s="76" t="s">
        <v>59</v>
      </c>
      <c r="J39" s="75">
        <f>G39*AO39</f>
        <v>0</v>
      </c>
      <c r="K39" s="75">
        <f>G39*AP39</f>
        <v>0</v>
      </c>
      <c r="L39" s="75">
        <f>G39*H39</f>
        <v>0</v>
      </c>
      <c r="M39" s="75">
        <f>L39*(1+BW39/100)</f>
        <v>0</v>
      </c>
      <c r="N39" s="75">
        <v>0</v>
      </c>
      <c r="O39" s="75">
        <f>G39*N39</f>
        <v>0</v>
      </c>
      <c r="P39" s="77" t="s">
        <v>60</v>
      </c>
      <c r="Z39" s="31">
        <f>IF(AQ39="5",BJ39,0)</f>
        <v>0</v>
      </c>
      <c r="AB39" s="31">
        <f>IF(AQ39="1",BH39,0)</f>
        <v>0</v>
      </c>
      <c r="AC39" s="31">
        <f>IF(AQ39="1",BI39,0)</f>
        <v>0</v>
      </c>
      <c r="AD39" s="31">
        <f>IF(AQ39="7",BH39,0)</f>
        <v>0</v>
      </c>
      <c r="AE39" s="31">
        <f>IF(AQ39="7",BI39,0)</f>
        <v>0</v>
      </c>
      <c r="AF39" s="31">
        <f>IF(AQ39="2",BH39,0)</f>
        <v>0</v>
      </c>
      <c r="AG39" s="31">
        <f>IF(AQ39="2",BI39,0)</f>
        <v>0</v>
      </c>
      <c r="AH39" s="31">
        <f>IF(AQ39="0",BJ39,0)</f>
        <v>0</v>
      </c>
      <c r="AI39" s="12" t="s">
        <v>52</v>
      </c>
      <c r="AJ39" s="31">
        <f>IF(AN39=0,L39,0)</f>
        <v>0</v>
      </c>
      <c r="AK39" s="31">
        <f>IF(AN39=15,L39,0)</f>
        <v>0</v>
      </c>
      <c r="AL39" s="31">
        <f>IF(AN39=21,L39,0)</f>
        <v>0</v>
      </c>
      <c r="AN39" s="31">
        <v>21</v>
      </c>
      <c r="AO39" s="31">
        <f>H39*0</f>
        <v>0</v>
      </c>
      <c r="AP39" s="31">
        <f>H39*(1-0)</f>
        <v>0</v>
      </c>
      <c r="AQ39" s="32" t="s">
        <v>55</v>
      </c>
      <c r="AV39" s="31">
        <f>AW39+AX39</f>
        <v>0</v>
      </c>
      <c r="AW39" s="31">
        <f>G39*AO39</f>
        <v>0</v>
      </c>
      <c r="AX39" s="31">
        <f>G39*AP39</f>
        <v>0</v>
      </c>
      <c r="AY39" s="32" t="s">
        <v>127</v>
      </c>
      <c r="AZ39" s="32" t="s">
        <v>62</v>
      </c>
      <c r="BA39" s="12" t="s">
        <v>63</v>
      </c>
      <c r="BC39" s="31">
        <f>AW39+AX39</f>
        <v>0</v>
      </c>
      <c r="BD39" s="31">
        <f>H39/(100-BE39)*100</f>
        <v>0</v>
      </c>
      <c r="BE39" s="31">
        <v>0</v>
      </c>
      <c r="BF39" s="31">
        <f>O39</f>
        <v>0</v>
      </c>
      <c r="BH39" s="31">
        <f>G39*AO39</f>
        <v>0</v>
      </c>
      <c r="BI39" s="31">
        <f>G39*AP39</f>
        <v>0</v>
      </c>
      <c r="BJ39" s="31">
        <f>G39*H39</f>
        <v>0</v>
      </c>
      <c r="BK39" s="31"/>
      <c r="BL39" s="31">
        <v>16</v>
      </c>
      <c r="BW39" s="31" t="str">
        <f>I39</f>
        <v>21</v>
      </c>
      <c r="BX39" s="4" t="s">
        <v>126</v>
      </c>
    </row>
    <row r="40" spans="1:76" x14ac:dyDescent="0.25">
      <c r="A40" s="78"/>
      <c r="B40" s="79"/>
      <c r="C40" s="79"/>
      <c r="D40" s="80" t="s">
        <v>128</v>
      </c>
      <c r="E40" s="80" t="s">
        <v>129</v>
      </c>
      <c r="F40" s="79"/>
      <c r="G40" s="81">
        <v>11.62</v>
      </c>
      <c r="H40" s="79"/>
      <c r="I40" s="79"/>
      <c r="J40" s="79"/>
      <c r="K40" s="79"/>
      <c r="L40" s="79"/>
      <c r="M40" s="79"/>
      <c r="N40" s="79"/>
      <c r="O40" s="79"/>
      <c r="P40" s="82"/>
    </row>
    <row r="41" spans="1:76" x14ac:dyDescent="0.25">
      <c r="A41" s="73" t="s">
        <v>87</v>
      </c>
      <c r="B41" s="74" t="s">
        <v>52</v>
      </c>
      <c r="C41" s="74" t="s">
        <v>130</v>
      </c>
      <c r="D41" s="150" t="s">
        <v>131</v>
      </c>
      <c r="E41" s="150"/>
      <c r="F41" s="74" t="s">
        <v>83</v>
      </c>
      <c r="G41" s="75">
        <v>11.61</v>
      </c>
      <c r="H41" s="75">
        <v>0</v>
      </c>
      <c r="I41" s="76" t="s">
        <v>59</v>
      </c>
      <c r="J41" s="75">
        <f>G41*AO41</f>
        <v>0</v>
      </c>
      <c r="K41" s="75">
        <f>G41*AP41</f>
        <v>0</v>
      </c>
      <c r="L41" s="75">
        <f>G41*H41</f>
        <v>0</v>
      </c>
      <c r="M41" s="75">
        <f>L41*(1+BW41/100)</f>
        <v>0</v>
      </c>
      <c r="N41" s="75">
        <v>0</v>
      </c>
      <c r="O41" s="75">
        <f>G41*N41</f>
        <v>0</v>
      </c>
      <c r="P41" s="77" t="s">
        <v>60</v>
      </c>
      <c r="Z41" s="31">
        <f>IF(AQ41="5",BJ41,0)</f>
        <v>0</v>
      </c>
      <c r="AB41" s="31">
        <f>IF(AQ41="1",BH41,0)</f>
        <v>0</v>
      </c>
      <c r="AC41" s="31">
        <f>IF(AQ41="1",BI41,0)</f>
        <v>0</v>
      </c>
      <c r="AD41" s="31">
        <f>IF(AQ41="7",BH41,0)</f>
        <v>0</v>
      </c>
      <c r="AE41" s="31">
        <f>IF(AQ41="7",BI41,0)</f>
        <v>0</v>
      </c>
      <c r="AF41" s="31">
        <f>IF(AQ41="2",BH41,0)</f>
        <v>0</v>
      </c>
      <c r="AG41" s="31">
        <f>IF(AQ41="2",BI41,0)</f>
        <v>0</v>
      </c>
      <c r="AH41" s="31">
        <f>IF(AQ41="0",BJ41,0)</f>
        <v>0</v>
      </c>
      <c r="AI41" s="12" t="s">
        <v>52</v>
      </c>
      <c r="AJ41" s="31">
        <f>IF(AN41=0,L41,0)</f>
        <v>0</v>
      </c>
      <c r="AK41" s="31">
        <f>IF(AN41=15,L41,0)</f>
        <v>0</v>
      </c>
      <c r="AL41" s="31">
        <f>IF(AN41=21,L41,0)</f>
        <v>0</v>
      </c>
      <c r="AN41" s="31">
        <v>21</v>
      </c>
      <c r="AO41" s="31">
        <f>H41*0</f>
        <v>0</v>
      </c>
      <c r="AP41" s="31">
        <f>H41*(1-0)</f>
        <v>0</v>
      </c>
      <c r="AQ41" s="32" t="s">
        <v>55</v>
      </c>
      <c r="AV41" s="31">
        <f>AW41+AX41</f>
        <v>0</v>
      </c>
      <c r="AW41" s="31">
        <f>G41*AO41</f>
        <v>0</v>
      </c>
      <c r="AX41" s="31">
        <f>G41*AP41</f>
        <v>0</v>
      </c>
      <c r="AY41" s="32" t="s">
        <v>127</v>
      </c>
      <c r="AZ41" s="32" t="s">
        <v>62</v>
      </c>
      <c r="BA41" s="12" t="s">
        <v>63</v>
      </c>
      <c r="BC41" s="31">
        <f>AW41+AX41</f>
        <v>0</v>
      </c>
      <c r="BD41" s="31">
        <f>H41/(100-BE41)*100</f>
        <v>0</v>
      </c>
      <c r="BE41" s="31">
        <v>0</v>
      </c>
      <c r="BF41" s="31">
        <f>O41</f>
        <v>0</v>
      </c>
      <c r="BH41" s="31">
        <f>G41*AO41</f>
        <v>0</v>
      </c>
      <c r="BI41" s="31">
        <f>G41*AP41</f>
        <v>0</v>
      </c>
      <c r="BJ41" s="31">
        <f>G41*H41</f>
        <v>0</v>
      </c>
      <c r="BK41" s="31"/>
      <c r="BL41" s="31">
        <v>16</v>
      </c>
      <c r="BW41" s="31" t="str">
        <f>I41</f>
        <v>21</v>
      </c>
      <c r="BX41" s="4" t="s">
        <v>131</v>
      </c>
    </row>
    <row r="42" spans="1:76" ht="25.5" x14ac:dyDescent="0.25">
      <c r="A42" s="78"/>
      <c r="B42" s="79"/>
      <c r="C42" s="79"/>
      <c r="D42" s="80" t="s">
        <v>132</v>
      </c>
      <c r="E42" s="80" t="s">
        <v>133</v>
      </c>
      <c r="F42" s="79"/>
      <c r="G42" s="81">
        <v>0.4</v>
      </c>
      <c r="H42" s="79"/>
      <c r="I42" s="79"/>
      <c r="J42" s="79"/>
      <c r="K42" s="79"/>
      <c r="L42" s="79"/>
      <c r="M42" s="79"/>
      <c r="N42" s="79"/>
      <c r="O42" s="79"/>
      <c r="P42" s="82"/>
    </row>
    <row r="43" spans="1:76" ht="25.5" x14ac:dyDescent="0.25">
      <c r="A43" s="78"/>
      <c r="B43" s="79"/>
      <c r="C43" s="79"/>
      <c r="D43" s="80" t="s">
        <v>134</v>
      </c>
      <c r="E43" s="80" t="s">
        <v>135</v>
      </c>
      <c r="F43" s="79"/>
      <c r="G43" s="81">
        <v>0.12</v>
      </c>
      <c r="H43" s="79"/>
      <c r="I43" s="79"/>
      <c r="J43" s="79"/>
      <c r="K43" s="79"/>
      <c r="L43" s="79"/>
      <c r="M43" s="79"/>
      <c r="N43" s="79"/>
      <c r="O43" s="79"/>
      <c r="P43" s="82"/>
    </row>
    <row r="44" spans="1:76" x14ac:dyDescent="0.25">
      <c r="A44" s="78"/>
      <c r="B44" s="79"/>
      <c r="C44" s="79"/>
      <c r="D44" s="80" t="s">
        <v>136</v>
      </c>
      <c r="E44" s="80" t="s">
        <v>137</v>
      </c>
      <c r="F44" s="79"/>
      <c r="G44" s="81">
        <v>1.24</v>
      </c>
      <c r="H44" s="79"/>
      <c r="I44" s="79"/>
      <c r="J44" s="79"/>
      <c r="K44" s="79"/>
      <c r="L44" s="79"/>
      <c r="M44" s="79"/>
      <c r="N44" s="79"/>
      <c r="O44" s="79"/>
      <c r="P44" s="82"/>
    </row>
    <row r="45" spans="1:76" x14ac:dyDescent="0.25">
      <c r="A45" s="78"/>
      <c r="B45" s="79"/>
      <c r="C45" s="79"/>
      <c r="D45" s="80" t="s">
        <v>138</v>
      </c>
      <c r="E45" s="80" t="s">
        <v>139</v>
      </c>
      <c r="F45" s="79"/>
      <c r="G45" s="81">
        <v>6.31</v>
      </c>
      <c r="H45" s="79"/>
      <c r="I45" s="79"/>
      <c r="J45" s="79"/>
      <c r="K45" s="79"/>
      <c r="L45" s="79"/>
      <c r="M45" s="79"/>
      <c r="N45" s="79"/>
      <c r="O45" s="79"/>
      <c r="P45" s="82"/>
    </row>
    <row r="46" spans="1:76" x14ac:dyDescent="0.25">
      <c r="A46" s="78"/>
      <c r="B46" s="79"/>
      <c r="C46" s="79"/>
      <c r="D46" s="80" t="s">
        <v>140</v>
      </c>
      <c r="E46" s="80" t="s">
        <v>141</v>
      </c>
      <c r="F46" s="79"/>
      <c r="G46" s="81">
        <v>3.54</v>
      </c>
      <c r="H46" s="79"/>
      <c r="I46" s="79"/>
      <c r="J46" s="79"/>
      <c r="K46" s="79"/>
      <c r="L46" s="79"/>
      <c r="M46" s="79"/>
      <c r="N46" s="79"/>
      <c r="O46" s="79"/>
      <c r="P46" s="82"/>
    </row>
    <row r="47" spans="1:76" x14ac:dyDescent="0.25">
      <c r="A47" s="73" t="s">
        <v>142</v>
      </c>
      <c r="B47" s="74" t="s">
        <v>52</v>
      </c>
      <c r="C47" s="74" t="s">
        <v>143</v>
      </c>
      <c r="D47" s="150" t="s">
        <v>144</v>
      </c>
      <c r="E47" s="150"/>
      <c r="F47" s="74" t="s">
        <v>83</v>
      </c>
      <c r="G47" s="75">
        <v>11.61</v>
      </c>
      <c r="H47" s="75">
        <v>0</v>
      </c>
      <c r="I47" s="76" t="s">
        <v>59</v>
      </c>
      <c r="J47" s="75">
        <f>G47*AO47</f>
        <v>0</v>
      </c>
      <c r="K47" s="75">
        <f>G47*AP47</f>
        <v>0</v>
      </c>
      <c r="L47" s="75">
        <f>G47*H47</f>
        <v>0</v>
      </c>
      <c r="M47" s="75">
        <f>L47*(1+BW47/100)</f>
        <v>0</v>
      </c>
      <c r="N47" s="75">
        <v>0</v>
      </c>
      <c r="O47" s="75">
        <f>G47*N47</f>
        <v>0</v>
      </c>
      <c r="P47" s="77" t="s">
        <v>60</v>
      </c>
      <c r="Z47" s="31">
        <f>IF(AQ47="5",BJ47,0)</f>
        <v>0</v>
      </c>
      <c r="AB47" s="31">
        <f>IF(AQ47="1",BH47,0)</f>
        <v>0</v>
      </c>
      <c r="AC47" s="31">
        <f>IF(AQ47="1",BI47,0)</f>
        <v>0</v>
      </c>
      <c r="AD47" s="31">
        <f>IF(AQ47="7",BH47,0)</f>
        <v>0</v>
      </c>
      <c r="AE47" s="31">
        <f>IF(AQ47="7",BI47,0)</f>
        <v>0</v>
      </c>
      <c r="AF47" s="31">
        <f>IF(AQ47="2",BH47,0)</f>
        <v>0</v>
      </c>
      <c r="AG47" s="31">
        <f>IF(AQ47="2",BI47,0)</f>
        <v>0</v>
      </c>
      <c r="AH47" s="31">
        <f>IF(AQ47="0",BJ47,0)</f>
        <v>0</v>
      </c>
      <c r="AI47" s="12" t="s">
        <v>52</v>
      </c>
      <c r="AJ47" s="31">
        <f>IF(AN47=0,L47,0)</f>
        <v>0</v>
      </c>
      <c r="AK47" s="31">
        <f>IF(AN47=15,L47,0)</f>
        <v>0</v>
      </c>
      <c r="AL47" s="31">
        <f>IF(AN47=21,L47,0)</f>
        <v>0</v>
      </c>
      <c r="AN47" s="31">
        <v>21</v>
      </c>
      <c r="AO47" s="31">
        <f>H47*0</f>
        <v>0</v>
      </c>
      <c r="AP47" s="31">
        <f>H47*(1-0)</f>
        <v>0</v>
      </c>
      <c r="AQ47" s="32" t="s">
        <v>55</v>
      </c>
      <c r="AV47" s="31">
        <f>AW47+AX47</f>
        <v>0</v>
      </c>
      <c r="AW47" s="31">
        <f>G47*AO47</f>
        <v>0</v>
      </c>
      <c r="AX47" s="31">
        <f>G47*AP47</f>
        <v>0</v>
      </c>
      <c r="AY47" s="32" t="s">
        <v>127</v>
      </c>
      <c r="AZ47" s="32" t="s">
        <v>62</v>
      </c>
      <c r="BA47" s="12" t="s">
        <v>63</v>
      </c>
      <c r="BC47" s="31">
        <f>AW47+AX47</f>
        <v>0</v>
      </c>
      <c r="BD47" s="31">
        <f>H47/(100-BE47)*100</f>
        <v>0</v>
      </c>
      <c r="BE47" s="31">
        <v>0</v>
      </c>
      <c r="BF47" s="31">
        <f>O47</f>
        <v>0</v>
      </c>
      <c r="BH47" s="31">
        <f>G47*AO47</f>
        <v>0</v>
      </c>
      <c r="BI47" s="31">
        <f>G47*AP47</f>
        <v>0</v>
      </c>
      <c r="BJ47" s="31">
        <f>G47*H47</f>
        <v>0</v>
      </c>
      <c r="BK47" s="31"/>
      <c r="BL47" s="31">
        <v>16</v>
      </c>
      <c r="BW47" s="31" t="str">
        <f>I47</f>
        <v>21</v>
      </c>
      <c r="BX47" s="4" t="s">
        <v>144</v>
      </c>
    </row>
    <row r="48" spans="1:76" x14ac:dyDescent="0.25">
      <c r="A48" s="78"/>
      <c r="B48" s="79"/>
      <c r="C48" s="79"/>
      <c r="D48" s="80" t="s">
        <v>145</v>
      </c>
      <c r="E48" s="80" t="s">
        <v>146</v>
      </c>
      <c r="F48" s="79"/>
      <c r="G48" s="81">
        <v>11.61</v>
      </c>
      <c r="H48" s="79"/>
      <c r="I48" s="79"/>
      <c r="J48" s="79"/>
      <c r="K48" s="79"/>
      <c r="L48" s="79"/>
      <c r="M48" s="79"/>
      <c r="N48" s="79"/>
      <c r="O48" s="79"/>
      <c r="P48" s="82"/>
    </row>
    <row r="49" spans="1:76" x14ac:dyDescent="0.25">
      <c r="A49" s="73" t="s">
        <v>112</v>
      </c>
      <c r="B49" s="74" t="s">
        <v>52</v>
      </c>
      <c r="C49" s="74" t="s">
        <v>147</v>
      </c>
      <c r="D49" s="150" t="s">
        <v>148</v>
      </c>
      <c r="E49" s="150"/>
      <c r="F49" s="74" t="s">
        <v>83</v>
      </c>
      <c r="G49" s="75">
        <v>116.1</v>
      </c>
      <c r="H49" s="75">
        <v>0</v>
      </c>
      <c r="I49" s="76" t="s">
        <v>59</v>
      </c>
      <c r="J49" s="75">
        <f>G49*AO49</f>
        <v>0</v>
      </c>
      <c r="K49" s="75">
        <f>G49*AP49</f>
        <v>0</v>
      </c>
      <c r="L49" s="75">
        <f>G49*H49</f>
        <v>0</v>
      </c>
      <c r="M49" s="75">
        <f>L49*(1+BW49/100)</f>
        <v>0</v>
      </c>
      <c r="N49" s="75">
        <v>0</v>
      </c>
      <c r="O49" s="75">
        <f>G49*N49</f>
        <v>0</v>
      </c>
      <c r="P49" s="77" t="s">
        <v>60</v>
      </c>
      <c r="Z49" s="31">
        <f>IF(AQ49="5",BJ49,0)</f>
        <v>0</v>
      </c>
      <c r="AB49" s="31">
        <f>IF(AQ49="1",BH49,0)</f>
        <v>0</v>
      </c>
      <c r="AC49" s="31">
        <f>IF(AQ49="1",BI49,0)</f>
        <v>0</v>
      </c>
      <c r="AD49" s="31">
        <f>IF(AQ49="7",BH49,0)</f>
        <v>0</v>
      </c>
      <c r="AE49" s="31">
        <f>IF(AQ49="7",BI49,0)</f>
        <v>0</v>
      </c>
      <c r="AF49" s="31">
        <f>IF(AQ49="2",BH49,0)</f>
        <v>0</v>
      </c>
      <c r="AG49" s="31">
        <f>IF(AQ49="2",BI49,0)</f>
        <v>0</v>
      </c>
      <c r="AH49" s="31">
        <f>IF(AQ49="0",BJ49,0)</f>
        <v>0</v>
      </c>
      <c r="AI49" s="12" t="s">
        <v>52</v>
      </c>
      <c r="AJ49" s="31">
        <f>IF(AN49=0,L49,0)</f>
        <v>0</v>
      </c>
      <c r="AK49" s="31">
        <f>IF(AN49=15,L49,0)</f>
        <v>0</v>
      </c>
      <c r="AL49" s="31">
        <f>IF(AN49=21,L49,0)</f>
        <v>0</v>
      </c>
      <c r="AN49" s="31">
        <v>21</v>
      </c>
      <c r="AO49" s="31">
        <f>H49*0</f>
        <v>0</v>
      </c>
      <c r="AP49" s="31">
        <f>H49*(1-0)</f>
        <v>0</v>
      </c>
      <c r="AQ49" s="32" t="s">
        <v>55</v>
      </c>
      <c r="AV49" s="31">
        <f>AW49+AX49</f>
        <v>0</v>
      </c>
      <c r="AW49" s="31">
        <f>G49*AO49</f>
        <v>0</v>
      </c>
      <c r="AX49" s="31">
        <f>G49*AP49</f>
        <v>0</v>
      </c>
      <c r="AY49" s="32" t="s">
        <v>127</v>
      </c>
      <c r="AZ49" s="32" t="s">
        <v>62</v>
      </c>
      <c r="BA49" s="12" t="s">
        <v>63</v>
      </c>
      <c r="BC49" s="31">
        <f>AW49+AX49</f>
        <v>0</v>
      </c>
      <c r="BD49" s="31">
        <f>H49/(100-BE49)*100</f>
        <v>0</v>
      </c>
      <c r="BE49" s="31">
        <v>0</v>
      </c>
      <c r="BF49" s="31">
        <f>O49</f>
        <v>0</v>
      </c>
      <c r="BH49" s="31">
        <f>G49*AO49</f>
        <v>0</v>
      </c>
      <c r="BI49" s="31">
        <f>G49*AP49</f>
        <v>0</v>
      </c>
      <c r="BJ49" s="31">
        <f>G49*H49</f>
        <v>0</v>
      </c>
      <c r="BK49" s="31"/>
      <c r="BL49" s="31">
        <v>16</v>
      </c>
      <c r="BW49" s="31" t="str">
        <f>I49</f>
        <v>21</v>
      </c>
      <c r="BX49" s="4" t="s">
        <v>148</v>
      </c>
    </row>
    <row r="50" spans="1:76" x14ac:dyDescent="0.25">
      <c r="A50" s="78"/>
      <c r="B50" s="79"/>
      <c r="C50" s="79"/>
      <c r="D50" s="80" t="s">
        <v>149</v>
      </c>
      <c r="E50" s="80" t="s">
        <v>150</v>
      </c>
      <c r="F50" s="79"/>
      <c r="G50" s="81">
        <v>116.1</v>
      </c>
      <c r="H50" s="79"/>
      <c r="I50" s="79"/>
      <c r="J50" s="79"/>
      <c r="K50" s="79"/>
      <c r="L50" s="79"/>
      <c r="M50" s="79"/>
      <c r="N50" s="79"/>
      <c r="O50" s="79"/>
      <c r="P50" s="82"/>
    </row>
    <row r="51" spans="1:76" x14ac:dyDescent="0.25">
      <c r="A51" s="83" t="s">
        <v>52</v>
      </c>
      <c r="B51" s="84" t="s">
        <v>52</v>
      </c>
      <c r="C51" s="84" t="s">
        <v>151</v>
      </c>
      <c r="D51" s="152" t="s">
        <v>152</v>
      </c>
      <c r="E51" s="152"/>
      <c r="F51" s="85" t="s">
        <v>3</v>
      </c>
      <c r="G51" s="85" t="s">
        <v>3</v>
      </c>
      <c r="H51" s="85">
        <v>0</v>
      </c>
      <c r="I51" s="85" t="s">
        <v>3</v>
      </c>
      <c r="J51" s="86">
        <f>SUM(J52:J54)</f>
        <v>0</v>
      </c>
      <c r="K51" s="86">
        <f>SUM(K52:K54)</f>
        <v>0</v>
      </c>
      <c r="L51" s="86">
        <f>SUM(L52:L54)</f>
        <v>0</v>
      </c>
      <c r="M51" s="86">
        <f>SUM(M52:M54)</f>
        <v>0</v>
      </c>
      <c r="N51" s="87" t="s">
        <v>52</v>
      </c>
      <c r="O51" s="86">
        <f>SUM(O52:O54)</f>
        <v>0</v>
      </c>
      <c r="P51" s="88" t="s">
        <v>52</v>
      </c>
      <c r="AI51" s="12" t="s">
        <v>52</v>
      </c>
      <c r="AS51" s="1">
        <f>SUM(AJ52:AJ54)</f>
        <v>0</v>
      </c>
      <c r="AT51" s="1">
        <f>SUM(AK52:AK54)</f>
        <v>0</v>
      </c>
      <c r="AU51" s="1">
        <f>SUM(AL52:AL54)</f>
        <v>0</v>
      </c>
    </row>
    <row r="52" spans="1:76" x14ac:dyDescent="0.25">
      <c r="A52" s="73" t="s">
        <v>123</v>
      </c>
      <c r="B52" s="74" t="s">
        <v>52</v>
      </c>
      <c r="C52" s="74" t="s">
        <v>153</v>
      </c>
      <c r="D52" s="150" t="s">
        <v>154</v>
      </c>
      <c r="E52" s="150"/>
      <c r="F52" s="74" t="s">
        <v>83</v>
      </c>
      <c r="G52" s="75">
        <v>6.31</v>
      </c>
      <c r="H52" s="75">
        <v>0</v>
      </c>
      <c r="I52" s="76" t="s">
        <v>59</v>
      </c>
      <c r="J52" s="75">
        <f>G52*AO52</f>
        <v>0</v>
      </c>
      <c r="K52" s="75">
        <f>G52*AP52</f>
        <v>0</v>
      </c>
      <c r="L52" s="75">
        <f>G52*H52</f>
        <v>0</v>
      </c>
      <c r="M52" s="75">
        <f>L52*(1+BW52/100)</f>
        <v>0</v>
      </c>
      <c r="N52" s="75">
        <v>0</v>
      </c>
      <c r="O52" s="75">
        <f>G52*N52</f>
        <v>0</v>
      </c>
      <c r="P52" s="77" t="s">
        <v>60</v>
      </c>
      <c r="Z52" s="31">
        <f>IF(AQ52="5",BJ52,0)</f>
        <v>0</v>
      </c>
      <c r="AB52" s="31">
        <f>IF(AQ52="1",BH52,0)</f>
        <v>0</v>
      </c>
      <c r="AC52" s="31">
        <f>IF(AQ52="1",BI52,0)</f>
        <v>0</v>
      </c>
      <c r="AD52" s="31">
        <f>IF(AQ52="7",BH52,0)</f>
        <v>0</v>
      </c>
      <c r="AE52" s="31">
        <f>IF(AQ52="7",BI52,0)</f>
        <v>0</v>
      </c>
      <c r="AF52" s="31">
        <f>IF(AQ52="2",BH52,0)</f>
        <v>0</v>
      </c>
      <c r="AG52" s="31">
        <f>IF(AQ52="2",BI52,0)</f>
        <v>0</v>
      </c>
      <c r="AH52" s="31">
        <f>IF(AQ52="0",BJ52,0)</f>
        <v>0</v>
      </c>
      <c r="AI52" s="12" t="s">
        <v>52</v>
      </c>
      <c r="AJ52" s="31">
        <f>IF(AN52=0,L52,0)</f>
        <v>0</v>
      </c>
      <c r="AK52" s="31">
        <f>IF(AN52=15,L52,0)</f>
        <v>0</v>
      </c>
      <c r="AL52" s="31">
        <f>IF(AN52=21,L52,0)</f>
        <v>0</v>
      </c>
      <c r="AN52" s="31">
        <v>21</v>
      </c>
      <c r="AO52" s="31">
        <f>H52*0</f>
        <v>0</v>
      </c>
      <c r="AP52" s="31">
        <f>H52*(1-0)</f>
        <v>0</v>
      </c>
      <c r="AQ52" s="32" t="s">
        <v>55</v>
      </c>
      <c r="AV52" s="31">
        <f>AW52+AX52</f>
        <v>0</v>
      </c>
      <c r="AW52" s="31">
        <f>G52*AO52</f>
        <v>0</v>
      </c>
      <c r="AX52" s="31">
        <f>G52*AP52</f>
        <v>0</v>
      </c>
      <c r="AY52" s="32" t="s">
        <v>155</v>
      </c>
      <c r="AZ52" s="32" t="s">
        <v>62</v>
      </c>
      <c r="BA52" s="12" t="s">
        <v>63</v>
      </c>
      <c r="BC52" s="31">
        <f>AW52+AX52</f>
        <v>0</v>
      </c>
      <c r="BD52" s="31">
        <f>H52/(100-BE52)*100</f>
        <v>0</v>
      </c>
      <c r="BE52" s="31">
        <v>0</v>
      </c>
      <c r="BF52" s="31">
        <f>O52</f>
        <v>0</v>
      </c>
      <c r="BH52" s="31">
        <f>G52*AO52</f>
        <v>0</v>
      </c>
      <c r="BI52" s="31">
        <f>G52*AP52</f>
        <v>0</v>
      </c>
      <c r="BJ52" s="31">
        <f>G52*H52</f>
        <v>0</v>
      </c>
      <c r="BK52" s="31"/>
      <c r="BL52" s="31">
        <v>17</v>
      </c>
      <c r="BW52" s="31" t="str">
        <f>I52</f>
        <v>21</v>
      </c>
      <c r="BX52" s="4" t="s">
        <v>154</v>
      </c>
    </row>
    <row r="53" spans="1:76" x14ac:dyDescent="0.25">
      <c r="A53" s="78"/>
      <c r="B53" s="79"/>
      <c r="C53" s="79"/>
      <c r="D53" s="80" t="s">
        <v>138</v>
      </c>
      <c r="E53" s="80" t="s">
        <v>98</v>
      </c>
      <c r="F53" s="79"/>
      <c r="G53" s="81">
        <v>6.31</v>
      </c>
      <c r="H53" s="79"/>
      <c r="I53" s="79"/>
      <c r="J53" s="79"/>
      <c r="K53" s="79"/>
      <c r="L53" s="79"/>
      <c r="M53" s="79"/>
      <c r="N53" s="79"/>
      <c r="O53" s="79"/>
      <c r="P53" s="82"/>
    </row>
    <row r="54" spans="1:76" x14ac:dyDescent="0.25">
      <c r="A54" s="73" t="s">
        <v>151</v>
      </c>
      <c r="B54" s="74" t="s">
        <v>52</v>
      </c>
      <c r="C54" s="74" t="s">
        <v>156</v>
      </c>
      <c r="D54" s="150" t="s">
        <v>157</v>
      </c>
      <c r="E54" s="150"/>
      <c r="F54" s="74" t="s">
        <v>83</v>
      </c>
      <c r="G54" s="75">
        <v>3.54</v>
      </c>
      <c r="H54" s="75">
        <v>0</v>
      </c>
      <c r="I54" s="76" t="s">
        <v>59</v>
      </c>
      <c r="J54" s="75">
        <f>G54*AO54</f>
        <v>0</v>
      </c>
      <c r="K54" s="75">
        <f>G54*AP54</f>
        <v>0</v>
      </c>
      <c r="L54" s="75">
        <f>G54*H54</f>
        <v>0</v>
      </c>
      <c r="M54" s="75">
        <f>L54*(1+BW54/100)</f>
        <v>0</v>
      </c>
      <c r="N54" s="75">
        <v>0</v>
      </c>
      <c r="O54" s="75">
        <f>G54*N54</f>
        <v>0</v>
      </c>
      <c r="P54" s="77" t="s">
        <v>60</v>
      </c>
      <c r="Z54" s="31">
        <f>IF(AQ54="5",BJ54,0)</f>
        <v>0</v>
      </c>
      <c r="AB54" s="31">
        <f>IF(AQ54="1",BH54,0)</f>
        <v>0</v>
      </c>
      <c r="AC54" s="31">
        <f>IF(AQ54="1",BI54,0)</f>
        <v>0</v>
      </c>
      <c r="AD54" s="31">
        <f>IF(AQ54="7",BH54,0)</f>
        <v>0</v>
      </c>
      <c r="AE54" s="31">
        <f>IF(AQ54="7",BI54,0)</f>
        <v>0</v>
      </c>
      <c r="AF54" s="31">
        <f>IF(AQ54="2",BH54,0)</f>
        <v>0</v>
      </c>
      <c r="AG54" s="31">
        <f>IF(AQ54="2",BI54,0)</f>
        <v>0</v>
      </c>
      <c r="AH54" s="31">
        <f>IF(AQ54="0",BJ54,0)</f>
        <v>0</v>
      </c>
      <c r="AI54" s="12" t="s">
        <v>52</v>
      </c>
      <c r="AJ54" s="31">
        <f>IF(AN54=0,L54,0)</f>
        <v>0</v>
      </c>
      <c r="AK54" s="31">
        <f>IF(AN54=15,L54,0)</f>
        <v>0</v>
      </c>
      <c r="AL54" s="31">
        <f>IF(AN54=21,L54,0)</f>
        <v>0</v>
      </c>
      <c r="AN54" s="31">
        <v>21</v>
      </c>
      <c r="AO54" s="31">
        <f>H54*0</f>
        <v>0</v>
      </c>
      <c r="AP54" s="31">
        <f>H54*(1-0)</f>
        <v>0</v>
      </c>
      <c r="AQ54" s="32" t="s">
        <v>55</v>
      </c>
      <c r="AV54" s="31">
        <f>AW54+AX54</f>
        <v>0</v>
      </c>
      <c r="AW54" s="31">
        <f>G54*AO54</f>
        <v>0</v>
      </c>
      <c r="AX54" s="31">
        <f>G54*AP54</f>
        <v>0</v>
      </c>
      <c r="AY54" s="32" t="s">
        <v>155</v>
      </c>
      <c r="AZ54" s="32" t="s">
        <v>62</v>
      </c>
      <c r="BA54" s="12" t="s">
        <v>63</v>
      </c>
      <c r="BC54" s="31">
        <f>AW54+AX54</f>
        <v>0</v>
      </c>
      <c r="BD54" s="31">
        <f>H54/(100-BE54)*100</f>
        <v>0</v>
      </c>
      <c r="BE54" s="31">
        <v>0</v>
      </c>
      <c r="BF54" s="31">
        <f>O54</f>
        <v>0</v>
      </c>
      <c r="BH54" s="31">
        <f>G54*AO54</f>
        <v>0</v>
      </c>
      <c r="BI54" s="31">
        <f>G54*AP54</f>
        <v>0</v>
      </c>
      <c r="BJ54" s="31">
        <f>G54*H54</f>
        <v>0</v>
      </c>
      <c r="BK54" s="31"/>
      <c r="BL54" s="31">
        <v>17</v>
      </c>
      <c r="BW54" s="31" t="str">
        <f>I54</f>
        <v>21</v>
      </c>
      <c r="BX54" s="4" t="s">
        <v>157</v>
      </c>
    </row>
    <row r="55" spans="1:76" x14ac:dyDescent="0.25">
      <c r="A55" s="78"/>
      <c r="B55" s="79"/>
      <c r="C55" s="79"/>
      <c r="D55" s="80" t="s">
        <v>140</v>
      </c>
      <c r="E55" s="80" t="s">
        <v>98</v>
      </c>
      <c r="F55" s="79"/>
      <c r="G55" s="81">
        <v>3.54</v>
      </c>
      <c r="H55" s="79"/>
      <c r="I55" s="79"/>
      <c r="J55" s="79"/>
      <c r="K55" s="79"/>
      <c r="L55" s="79"/>
      <c r="M55" s="79"/>
      <c r="N55" s="79"/>
      <c r="O55" s="79"/>
      <c r="P55" s="82"/>
    </row>
    <row r="56" spans="1:76" x14ac:dyDescent="0.25">
      <c r="A56" s="83" t="s">
        <v>52</v>
      </c>
      <c r="B56" s="84" t="s">
        <v>52</v>
      </c>
      <c r="C56" s="84" t="s">
        <v>158</v>
      </c>
      <c r="D56" s="152" t="s">
        <v>159</v>
      </c>
      <c r="E56" s="152"/>
      <c r="F56" s="85" t="s">
        <v>3</v>
      </c>
      <c r="G56" s="85" t="s">
        <v>3</v>
      </c>
      <c r="H56" s="85">
        <v>0</v>
      </c>
      <c r="I56" s="85" t="s">
        <v>3</v>
      </c>
      <c r="J56" s="86">
        <f>SUM(J57:J57)</f>
        <v>0</v>
      </c>
      <c r="K56" s="86">
        <f>SUM(K57:K57)</f>
        <v>0</v>
      </c>
      <c r="L56" s="86">
        <f>SUM(L57:L57)</f>
        <v>0</v>
      </c>
      <c r="M56" s="86">
        <f>SUM(M57:M57)</f>
        <v>0</v>
      </c>
      <c r="N56" s="87" t="s">
        <v>52</v>
      </c>
      <c r="O56" s="86">
        <f>SUM(O57:O57)</f>
        <v>0</v>
      </c>
      <c r="P56" s="88" t="s">
        <v>52</v>
      </c>
      <c r="AI56" s="12" t="s">
        <v>52</v>
      </c>
      <c r="AS56" s="1">
        <f>SUM(AJ57:AJ57)</f>
        <v>0</v>
      </c>
      <c r="AT56" s="1">
        <f>SUM(AK57:AK57)</f>
        <v>0</v>
      </c>
      <c r="AU56" s="1">
        <f>SUM(AL57:AL57)</f>
        <v>0</v>
      </c>
    </row>
    <row r="57" spans="1:76" x14ac:dyDescent="0.25">
      <c r="A57" s="73" t="s">
        <v>160</v>
      </c>
      <c r="B57" s="74" t="s">
        <v>52</v>
      </c>
      <c r="C57" s="74" t="s">
        <v>161</v>
      </c>
      <c r="D57" s="150" t="s">
        <v>162</v>
      </c>
      <c r="E57" s="150"/>
      <c r="F57" s="74" t="s">
        <v>83</v>
      </c>
      <c r="G57" s="75">
        <v>11.61</v>
      </c>
      <c r="H57" s="75">
        <v>0</v>
      </c>
      <c r="I57" s="76" t="s">
        <v>59</v>
      </c>
      <c r="J57" s="75">
        <f>G57*AO57</f>
        <v>0</v>
      </c>
      <c r="K57" s="75">
        <f>G57*AP57</f>
        <v>0</v>
      </c>
      <c r="L57" s="75">
        <f>G57*H57</f>
        <v>0</v>
      </c>
      <c r="M57" s="75">
        <f>L57*(1+BW57/100)</f>
        <v>0</v>
      </c>
      <c r="N57" s="75">
        <v>0</v>
      </c>
      <c r="O57" s="75">
        <f>G57*N57</f>
        <v>0</v>
      </c>
      <c r="P57" s="77" t="s">
        <v>60</v>
      </c>
      <c r="Z57" s="31">
        <f>IF(AQ57="5",BJ57,0)</f>
        <v>0</v>
      </c>
      <c r="AB57" s="31">
        <f>IF(AQ57="1",BH57,0)</f>
        <v>0</v>
      </c>
      <c r="AC57" s="31">
        <f>IF(AQ57="1",BI57,0)</f>
        <v>0</v>
      </c>
      <c r="AD57" s="31">
        <f>IF(AQ57="7",BH57,0)</f>
        <v>0</v>
      </c>
      <c r="AE57" s="31">
        <f>IF(AQ57="7",BI57,0)</f>
        <v>0</v>
      </c>
      <c r="AF57" s="31">
        <f>IF(AQ57="2",BH57,0)</f>
        <v>0</v>
      </c>
      <c r="AG57" s="31">
        <f>IF(AQ57="2",BI57,0)</f>
        <v>0</v>
      </c>
      <c r="AH57" s="31">
        <f>IF(AQ57="0",BJ57,0)</f>
        <v>0</v>
      </c>
      <c r="AI57" s="12" t="s">
        <v>52</v>
      </c>
      <c r="AJ57" s="31">
        <f>IF(AN57=0,L57,0)</f>
        <v>0</v>
      </c>
      <c r="AK57" s="31">
        <f>IF(AN57=15,L57,0)</f>
        <v>0</v>
      </c>
      <c r="AL57" s="31">
        <f>IF(AN57=21,L57,0)</f>
        <v>0</v>
      </c>
      <c r="AN57" s="31">
        <v>21</v>
      </c>
      <c r="AO57" s="31">
        <f>H57*0</f>
        <v>0</v>
      </c>
      <c r="AP57" s="31">
        <f>H57*(1-0)</f>
        <v>0</v>
      </c>
      <c r="AQ57" s="32" t="s">
        <v>55</v>
      </c>
      <c r="AV57" s="31">
        <f>AW57+AX57</f>
        <v>0</v>
      </c>
      <c r="AW57" s="31">
        <f>G57*AO57</f>
        <v>0</v>
      </c>
      <c r="AX57" s="31">
        <f>G57*AP57</f>
        <v>0</v>
      </c>
      <c r="AY57" s="32" t="s">
        <v>163</v>
      </c>
      <c r="AZ57" s="32" t="s">
        <v>62</v>
      </c>
      <c r="BA57" s="12" t="s">
        <v>63</v>
      </c>
      <c r="BC57" s="31">
        <f>AW57+AX57</f>
        <v>0</v>
      </c>
      <c r="BD57" s="31">
        <f>H57/(100-BE57)*100</f>
        <v>0</v>
      </c>
      <c r="BE57" s="31">
        <v>0</v>
      </c>
      <c r="BF57" s="31">
        <f>O57</f>
        <v>0</v>
      </c>
      <c r="BH57" s="31">
        <f>G57*AO57</f>
        <v>0</v>
      </c>
      <c r="BI57" s="31">
        <f>G57*AP57</f>
        <v>0</v>
      </c>
      <c r="BJ57" s="31">
        <f>G57*H57</f>
        <v>0</v>
      </c>
      <c r="BK57" s="31"/>
      <c r="BL57" s="31">
        <v>19</v>
      </c>
      <c r="BW57" s="31" t="str">
        <f>I57</f>
        <v>21</v>
      </c>
      <c r="BX57" s="4" t="s">
        <v>162</v>
      </c>
    </row>
    <row r="58" spans="1:76" x14ac:dyDescent="0.25">
      <c r="A58" s="78"/>
      <c r="B58" s="79"/>
      <c r="C58" s="79"/>
      <c r="D58" s="80" t="s">
        <v>145</v>
      </c>
      <c r="E58" s="80" t="s">
        <v>146</v>
      </c>
      <c r="F58" s="79"/>
      <c r="G58" s="81">
        <v>11.61</v>
      </c>
      <c r="H58" s="79"/>
      <c r="I58" s="79"/>
      <c r="J58" s="79"/>
      <c r="K58" s="79"/>
      <c r="L58" s="79"/>
      <c r="M58" s="79"/>
      <c r="N58" s="79"/>
      <c r="O58" s="79"/>
      <c r="P58" s="82"/>
    </row>
    <row r="59" spans="1:76" x14ac:dyDescent="0.25">
      <c r="A59" s="83" t="s">
        <v>52</v>
      </c>
      <c r="B59" s="84" t="s">
        <v>52</v>
      </c>
      <c r="C59" s="84" t="s">
        <v>164</v>
      </c>
      <c r="D59" s="152" t="s">
        <v>165</v>
      </c>
      <c r="E59" s="152"/>
      <c r="F59" s="85" t="s">
        <v>3</v>
      </c>
      <c r="G59" s="85" t="s">
        <v>3</v>
      </c>
      <c r="H59" s="85">
        <v>0</v>
      </c>
      <c r="I59" s="85" t="s">
        <v>3</v>
      </c>
      <c r="J59" s="86">
        <f>SUM(J60:J62)</f>
        <v>0</v>
      </c>
      <c r="K59" s="86">
        <f>SUM(K60:K62)</f>
        <v>0</v>
      </c>
      <c r="L59" s="86">
        <f>SUM(L60:L62)</f>
        <v>0</v>
      </c>
      <c r="M59" s="86">
        <f>SUM(M60:M62)</f>
        <v>0</v>
      </c>
      <c r="N59" s="87" t="s">
        <v>52</v>
      </c>
      <c r="O59" s="86">
        <f>SUM(O60:O62)</f>
        <v>2.3463188000000001</v>
      </c>
      <c r="P59" s="88" t="s">
        <v>52</v>
      </c>
      <c r="AI59" s="12" t="s">
        <v>52</v>
      </c>
      <c r="AS59" s="1">
        <f>SUM(AJ60:AJ62)</f>
        <v>0</v>
      </c>
      <c r="AT59" s="1">
        <f>SUM(AK60:AK62)</f>
        <v>0</v>
      </c>
      <c r="AU59" s="1">
        <f>SUM(AL60:AL62)</f>
        <v>0</v>
      </c>
    </row>
    <row r="60" spans="1:76" x14ac:dyDescent="0.25">
      <c r="A60" s="73" t="s">
        <v>158</v>
      </c>
      <c r="B60" s="74" t="s">
        <v>52</v>
      </c>
      <c r="C60" s="74" t="s">
        <v>166</v>
      </c>
      <c r="D60" s="150" t="s">
        <v>167</v>
      </c>
      <c r="E60" s="150"/>
      <c r="F60" s="74" t="s">
        <v>117</v>
      </c>
      <c r="G60" s="75">
        <v>0.4</v>
      </c>
      <c r="H60" s="75">
        <v>0</v>
      </c>
      <c r="I60" s="76" t="s">
        <v>59</v>
      </c>
      <c r="J60" s="75">
        <f>G60*AO60</f>
        <v>0</v>
      </c>
      <c r="K60" s="75">
        <f>G60*AP60</f>
        <v>0</v>
      </c>
      <c r="L60" s="75">
        <f>G60*H60</f>
        <v>0</v>
      </c>
      <c r="M60" s="75">
        <f>L60*(1+BW60/100)</f>
        <v>0</v>
      </c>
      <c r="N60" s="75">
        <v>4.4099999999999999E-3</v>
      </c>
      <c r="O60" s="75">
        <f>G60*N60</f>
        <v>1.7639999999999999E-3</v>
      </c>
      <c r="P60" s="77" t="s">
        <v>60</v>
      </c>
      <c r="Z60" s="31">
        <f>IF(AQ60="5",BJ60,0)</f>
        <v>0</v>
      </c>
      <c r="AB60" s="31">
        <f>IF(AQ60="1",BH60,0)</f>
        <v>0</v>
      </c>
      <c r="AC60" s="31">
        <f>IF(AQ60="1",BI60,0)</f>
        <v>0</v>
      </c>
      <c r="AD60" s="31">
        <f>IF(AQ60="7",BH60,0)</f>
        <v>0</v>
      </c>
      <c r="AE60" s="31">
        <f>IF(AQ60="7",BI60,0)</f>
        <v>0</v>
      </c>
      <c r="AF60" s="31">
        <f>IF(AQ60="2",BH60,0)</f>
        <v>0</v>
      </c>
      <c r="AG60" s="31">
        <f>IF(AQ60="2",BI60,0)</f>
        <v>0</v>
      </c>
      <c r="AH60" s="31">
        <f>IF(AQ60="0",BJ60,0)</f>
        <v>0</v>
      </c>
      <c r="AI60" s="12" t="s">
        <v>52</v>
      </c>
      <c r="AJ60" s="31">
        <f>IF(AN60=0,L60,0)</f>
        <v>0</v>
      </c>
      <c r="AK60" s="31">
        <f>IF(AN60=15,L60,0)</f>
        <v>0</v>
      </c>
      <c r="AL60" s="31">
        <f>IF(AN60=21,L60,0)</f>
        <v>0</v>
      </c>
      <c r="AN60" s="31">
        <v>21</v>
      </c>
      <c r="AO60" s="31">
        <f>H60*0.161380531</f>
        <v>0</v>
      </c>
      <c r="AP60" s="31">
        <f>H60*(1-0.161380531)</f>
        <v>0</v>
      </c>
      <c r="AQ60" s="32" t="s">
        <v>55</v>
      </c>
      <c r="AV60" s="31">
        <f>AW60+AX60</f>
        <v>0</v>
      </c>
      <c r="AW60" s="31">
        <f>G60*AO60</f>
        <v>0</v>
      </c>
      <c r="AX60" s="31">
        <f>G60*AP60</f>
        <v>0</v>
      </c>
      <c r="AY60" s="32" t="s">
        <v>168</v>
      </c>
      <c r="AZ60" s="32" t="s">
        <v>169</v>
      </c>
      <c r="BA60" s="12" t="s">
        <v>63</v>
      </c>
      <c r="BC60" s="31">
        <f>AW60+AX60</f>
        <v>0</v>
      </c>
      <c r="BD60" s="31">
        <f>H60/(100-BE60)*100</f>
        <v>0</v>
      </c>
      <c r="BE60" s="31">
        <v>0</v>
      </c>
      <c r="BF60" s="31">
        <f>O60</f>
        <v>1.7639999999999999E-3</v>
      </c>
      <c r="BH60" s="31">
        <f>G60*AO60</f>
        <v>0</v>
      </c>
      <c r="BI60" s="31">
        <f>G60*AP60</f>
        <v>0</v>
      </c>
      <c r="BJ60" s="31">
        <f>G60*H60</f>
        <v>0</v>
      </c>
      <c r="BK60" s="31"/>
      <c r="BL60" s="31">
        <v>45</v>
      </c>
      <c r="BW60" s="31" t="str">
        <f>I60</f>
        <v>21</v>
      </c>
      <c r="BX60" s="4" t="s">
        <v>167</v>
      </c>
    </row>
    <row r="61" spans="1:76" x14ac:dyDescent="0.25">
      <c r="A61" s="78"/>
      <c r="B61" s="79"/>
      <c r="C61" s="79"/>
      <c r="D61" s="80" t="s">
        <v>170</v>
      </c>
      <c r="E61" s="80" t="s">
        <v>171</v>
      </c>
      <c r="F61" s="79"/>
      <c r="G61" s="81">
        <v>0.4</v>
      </c>
      <c r="H61" s="79"/>
      <c r="I61" s="79"/>
      <c r="J61" s="79"/>
      <c r="K61" s="79"/>
      <c r="L61" s="79"/>
      <c r="M61" s="79"/>
      <c r="N61" s="79"/>
      <c r="O61" s="79"/>
      <c r="P61" s="82"/>
    </row>
    <row r="62" spans="1:76" x14ac:dyDescent="0.25">
      <c r="A62" s="73" t="s">
        <v>172</v>
      </c>
      <c r="B62" s="74" t="s">
        <v>52</v>
      </c>
      <c r="C62" s="74" t="s">
        <v>173</v>
      </c>
      <c r="D62" s="150" t="s">
        <v>174</v>
      </c>
      <c r="E62" s="150"/>
      <c r="F62" s="74" t="s">
        <v>83</v>
      </c>
      <c r="G62" s="75">
        <v>1.24</v>
      </c>
      <c r="H62" s="75">
        <v>0</v>
      </c>
      <c r="I62" s="76" t="s">
        <v>59</v>
      </c>
      <c r="J62" s="75">
        <f>G62*AO62</f>
        <v>0</v>
      </c>
      <c r="K62" s="75">
        <f>G62*AP62</f>
        <v>0</v>
      </c>
      <c r="L62" s="75">
        <f>G62*H62</f>
        <v>0</v>
      </c>
      <c r="M62" s="75">
        <f>L62*(1+BW62/100)</f>
        <v>0</v>
      </c>
      <c r="N62" s="75">
        <v>1.8907700000000001</v>
      </c>
      <c r="O62" s="75">
        <f>G62*N62</f>
        <v>2.3445548</v>
      </c>
      <c r="P62" s="77" t="s">
        <v>60</v>
      </c>
      <c r="Z62" s="31">
        <f>IF(AQ62="5",BJ62,0)</f>
        <v>0</v>
      </c>
      <c r="AB62" s="31">
        <f>IF(AQ62="1",BH62,0)</f>
        <v>0</v>
      </c>
      <c r="AC62" s="31">
        <f>IF(AQ62="1",BI62,0)</f>
        <v>0</v>
      </c>
      <c r="AD62" s="31">
        <f>IF(AQ62="7",BH62,0)</f>
        <v>0</v>
      </c>
      <c r="AE62" s="31">
        <f>IF(AQ62="7",BI62,0)</f>
        <v>0</v>
      </c>
      <c r="AF62" s="31">
        <f>IF(AQ62="2",BH62,0)</f>
        <v>0</v>
      </c>
      <c r="AG62" s="31">
        <f>IF(AQ62="2",BI62,0)</f>
        <v>0</v>
      </c>
      <c r="AH62" s="31">
        <f>IF(AQ62="0",BJ62,0)</f>
        <v>0</v>
      </c>
      <c r="AI62" s="12" t="s">
        <v>52</v>
      </c>
      <c r="AJ62" s="31">
        <f>IF(AN62=0,L62,0)</f>
        <v>0</v>
      </c>
      <c r="AK62" s="31">
        <f>IF(AN62=15,L62,0)</f>
        <v>0</v>
      </c>
      <c r="AL62" s="31">
        <f>IF(AN62=21,L62,0)</f>
        <v>0</v>
      </c>
      <c r="AN62" s="31">
        <v>21</v>
      </c>
      <c r="AO62" s="31">
        <f>H62*0.467115987</f>
        <v>0</v>
      </c>
      <c r="AP62" s="31">
        <f>H62*(1-0.467115987)</f>
        <v>0</v>
      </c>
      <c r="AQ62" s="32" t="s">
        <v>55</v>
      </c>
      <c r="AV62" s="31">
        <f>AW62+AX62</f>
        <v>0</v>
      </c>
      <c r="AW62" s="31">
        <f>G62*AO62</f>
        <v>0</v>
      </c>
      <c r="AX62" s="31">
        <f>G62*AP62</f>
        <v>0</v>
      </c>
      <c r="AY62" s="32" t="s">
        <v>168</v>
      </c>
      <c r="AZ62" s="32" t="s">
        <v>169</v>
      </c>
      <c r="BA62" s="12" t="s">
        <v>63</v>
      </c>
      <c r="BC62" s="31">
        <f>AW62+AX62</f>
        <v>0</v>
      </c>
      <c r="BD62" s="31">
        <f>H62/(100-BE62)*100</f>
        <v>0</v>
      </c>
      <c r="BE62" s="31">
        <v>0</v>
      </c>
      <c r="BF62" s="31">
        <f>O62</f>
        <v>2.3445548</v>
      </c>
      <c r="BH62" s="31">
        <f>G62*AO62</f>
        <v>0</v>
      </c>
      <c r="BI62" s="31">
        <f>G62*AP62</f>
        <v>0</v>
      </c>
      <c r="BJ62" s="31">
        <f>G62*H62</f>
        <v>0</v>
      </c>
      <c r="BK62" s="31"/>
      <c r="BL62" s="31">
        <v>45</v>
      </c>
      <c r="BW62" s="31" t="str">
        <f>I62</f>
        <v>21</v>
      </c>
      <c r="BX62" s="4" t="s">
        <v>174</v>
      </c>
    </row>
    <row r="63" spans="1:76" ht="25.5" x14ac:dyDescent="0.25">
      <c r="A63" s="78"/>
      <c r="B63" s="79"/>
      <c r="C63" s="79"/>
      <c r="D63" s="80" t="s">
        <v>136</v>
      </c>
      <c r="E63" s="80" t="s">
        <v>175</v>
      </c>
      <c r="F63" s="79"/>
      <c r="G63" s="81">
        <v>1.24</v>
      </c>
      <c r="H63" s="79"/>
      <c r="I63" s="79"/>
      <c r="J63" s="79"/>
      <c r="K63" s="79"/>
      <c r="L63" s="79"/>
      <c r="M63" s="79"/>
      <c r="N63" s="79"/>
      <c r="O63" s="79"/>
      <c r="P63" s="82"/>
    </row>
    <row r="64" spans="1:76" x14ac:dyDescent="0.25">
      <c r="A64" s="83" t="s">
        <v>52</v>
      </c>
      <c r="B64" s="84" t="s">
        <v>52</v>
      </c>
      <c r="C64" s="84" t="s">
        <v>176</v>
      </c>
      <c r="D64" s="152" t="s">
        <v>177</v>
      </c>
      <c r="E64" s="152"/>
      <c r="F64" s="85" t="s">
        <v>3</v>
      </c>
      <c r="G64" s="85" t="s">
        <v>3</v>
      </c>
      <c r="H64" s="85">
        <v>0</v>
      </c>
      <c r="I64" s="85" t="s">
        <v>3</v>
      </c>
      <c r="J64" s="86">
        <f>SUM(J65:J65)</f>
        <v>0</v>
      </c>
      <c r="K64" s="86">
        <f>SUM(K65:K65)</f>
        <v>0</v>
      </c>
      <c r="L64" s="86">
        <f>SUM(L65:L65)</f>
        <v>0</v>
      </c>
      <c r="M64" s="86">
        <f>SUM(M65:M65)</f>
        <v>0</v>
      </c>
      <c r="N64" s="87" t="s">
        <v>52</v>
      </c>
      <c r="O64" s="86">
        <f>SUM(O65:O65)</f>
        <v>9.5000000000000005E-5</v>
      </c>
      <c r="P64" s="88" t="s">
        <v>52</v>
      </c>
      <c r="AI64" s="12" t="s">
        <v>52</v>
      </c>
      <c r="AS64" s="1">
        <f>SUM(AJ65:AJ65)</f>
        <v>0</v>
      </c>
      <c r="AT64" s="1">
        <f>SUM(AK65:AK65)</f>
        <v>0</v>
      </c>
      <c r="AU64" s="1">
        <f>SUM(AL65:AL65)</f>
        <v>0</v>
      </c>
    </row>
    <row r="65" spans="1:76" x14ac:dyDescent="0.25">
      <c r="A65" s="73" t="s">
        <v>59</v>
      </c>
      <c r="B65" s="74" t="s">
        <v>52</v>
      </c>
      <c r="C65" s="74" t="s">
        <v>178</v>
      </c>
      <c r="D65" s="150" t="s">
        <v>179</v>
      </c>
      <c r="E65" s="150"/>
      <c r="F65" s="74" t="s">
        <v>75</v>
      </c>
      <c r="G65" s="75">
        <v>9.5</v>
      </c>
      <c r="H65" s="75">
        <v>0</v>
      </c>
      <c r="I65" s="76" t="s">
        <v>59</v>
      </c>
      <c r="J65" s="75">
        <f>G65*AO65</f>
        <v>0</v>
      </c>
      <c r="K65" s="75">
        <f>G65*AP65</f>
        <v>0</v>
      </c>
      <c r="L65" s="75">
        <f>G65*H65</f>
        <v>0</v>
      </c>
      <c r="M65" s="75">
        <f>L65*(1+BW65/100)</f>
        <v>0</v>
      </c>
      <c r="N65" s="75">
        <v>1.0000000000000001E-5</v>
      </c>
      <c r="O65" s="75">
        <f>G65*N65</f>
        <v>9.5000000000000005E-5</v>
      </c>
      <c r="P65" s="77" t="s">
        <v>60</v>
      </c>
      <c r="Z65" s="31">
        <f>IF(AQ65="5",BJ65,0)</f>
        <v>0</v>
      </c>
      <c r="AB65" s="31">
        <f>IF(AQ65="1",BH65,0)</f>
        <v>0</v>
      </c>
      <c r="AC65" s="31">
        <f>IF(AQ65="1",BI65,0)</f>
        <v>0</v>
      </c>
      <c r="AD65" s="31">
        <f>IF(AQ65="7",BH65,0)</f>
        <v>0</v>
      </c>
      <c r="AE65" s="31">
        <f>IF(AQ65="7",BI65,0)</f>
        <v>0</v>
      </c>
      <c r="AF65" s="31">
        <f>IF(AQ65="2",BH65,0)</f>
        <v>0</v>
      </c>
      <c r="AG65" s="31">
        <f>IF(AQ65="2",BI65,0)</f>
        <v>0</v>
      </c>
      <c r="AH65" s="31">
        <f>IF(AQ65="0",BJ65,0)</f>
        <v>0</v>
      </c>
      <c r="AI65" s="12" t="s">
        <v>52</v>
      </c>
      <c r="AJ65" s="31">
        <f>IF(AN65=0,L65,0)</f>
        <v>0</v>
      </c>
      <c r="AK65" s="31">
        <f>IF(AN65=15,L65,0)</f>
        <v>0</v>
      </c>
      <c r="AL65" s="31">
        <f>IF(AN65=21,L65,0)</f>
        <v>0</v>
      </c>
      <c r="AN65" s="31">
        <v>21</v>
      </c>
      <c r="AO65" s="31">
        <f>H65*0.005895444</f>
        <v>0</v>
      </c>
      <c r="AP65" s="31">
        <f>H65*(1-0.005895444)</f>
        <v>0</v>
      </c>
      <c r="AQ65" s="32" t="s">
        <v>55</v>
      </c>
      <c r="AV65" s="31">
        <f>AW65+AX65</f>
        <v>0</v>
      </c>
      <c r="AW65" s="31">
        <f>G65*AO65</f>
        <v>0</v>
      </c>
      <c r="AX65" s="31">
        <f>G65*AP65</f>
        <v>0</v>
      </c>
      <c r="AY65" s="32" t="s">
        <v>180</v>
      </c>
      <c r="AZ65" s="32" t="s">
        <v>181</v>
      </c>
      <c r="BA65" s="12" t="s">
        <v>63</v>
      </c>
      <c r="BC65" s="31">
        <f>AW65+AX65</f>
        <v>0</v>
      </c>
      <c r="BD65" s="31">
        <f>H65/(100-BE65)*100</f>
        <v>0</v>
      </c>
      <c r="BE65" s="31">
        <v>0</v>
      </c>
      <c r="BF65" s="31">
        <f>O65</f>
        <v>9.5000000000000005E-5</v>
      </c>
      <c r="BH65" s="31">
        <f>G65*AO65</f>
        <v>0</v>
      </c>
      <c r="BI65" s="31">
        <f>G65*AP65</f>
        <v>0</v>
      </c>
      <c r="BJ65" s="31">
        <f>G65*H65</f>
        <v>0</v>
      </c>
      <c r="BK65" s="31"/>
      <c r="BL65" s="31">
        <v>87</v>
      </c>
      <c r="BW65" s="31" t="str">
        <f>I65</f>
        <v>21</v>
      </c>
      <c r="BX65" s="4" t="s">
        <v>179</v>
      </c>
    </row>
    <row r="66" spans="1:76" x14ac:dyDescent="0.25">
      <c r="A66" s="78"/>
      <c r="B66" s="79"/>
      <c r="C66" s="79"/>
      <c r="D66" s="80" t="s">
        <v>182</v>
      </c>
      <c r="E66" s="80" t="s">
        <v>98</v>
      </c>
      <c r="F66" s="79"/>
      <c r="G66" s="81">
        <v>9.5</v>
      </c>
      <c r="H66" s="79"/>
      <c r="I66" s="79"/>
      <c r="J66" s="79"/>
      <c r="K66" s="79"/>
      <c r="L66" s="79"/>
      <c r="M66" s="79"/>
      <c r="N66" s="79"/>
      <c r="O66" s="79"/>
      <c r="P66" s="82"/>
    </row>
    <row r="67" spans="1:76" x14ac:dyDescent="0.25">
      <c r="A67" s="83" t="s">
        <v>52</v>
      </c>
      <c r="B67" s="84" t="s">
        <v>52</v>
      </c>
      <c r="C67" s="84" t="s">
        <v>183</v>
      </c>
      <c r="D67" s="152" t="s">
        <v>184</v>
      </c>
      <c r="E67" s="152"/>
      <c r="F67" s="85" t="s">
        <v>3</v>
      </c>
      <c r="G67" s="85" t="s">
        <v>3</v>
      </c>
      <c r="H67" s="85">
        <v>0</v>
      </c>
      <c r="I67" s="85" t="s">
        <v>3</v>
      </c>
      <c r="J67" s="86">
        <f>SUM(J68:J76)</f>
        <v>0</v>
      </c>
      <c r="K67" s="86">
        <f>SUM(K68:K76)</f>
        <v>0</v>
      </c>
      <c r="L67" s="86">
        <f>SUM(L68:L76)</f>
        <v>0</v>
      </c>
      <c r="M67" s="86">
        <f>SUM(M68:M76)</f>
        <v>0</v>
      </c>
      <c r="N67" s="87" t="s">
        <v>52</v>
      </c>
      <c r="O67" s="86">
        <f>SUM(O68:O76)</f>
        <v>4.81E-3</v>
      </c>
      <c r="P67" s="88" t="s">
        <v>52</v>
      </c>
      <c r="AI67" s="12" t="s">
        <v>52</v>
      </c>
      <c r="AS67" s="1">
        <f>SUM(AJ68:AJ76)</f>
        <v>0</v>
      </c>
      <c r="AT67" s="1">
        <f>SUM(AK68:AK76)</f>
        <v>0</v>
      </c>
      <c r="AU67" s="1">
        <f>SUM(AL68:AL76)</f>
        <v>0</v>
      </c>
    </row>
    <row r="68" spans="1:76" x14ac:dyDescent="0.25">
      <c r="A68" s="73" t="s">
        <v>185</v>
      </c>
      <c r="B68" s="74" t="s">
        <v>52</v>
      </c>
      <c r="C68" s="74" t="s">
        <v>186</v>
      </c>
      <c r="D68" s="150" t="s">
        <v>187</v>
      </c>
      <c r="E68" s="150"/>
      <c r="F68" s="74" t="s">
        <v>75</v>
      </c>
      <c r="G68" s="75">
        <v>9.5</v>
      </c>
      <c r="H68" s="75">
        <v>0</v>
      </c>
      <c r="I68" s="76" t="s">
        <v>59</v>
      </c>
      <c r="J68" s="75">
        <f>G68*AO68</f>
        <v>0</v>
      </c>
      <c r="K68" s="75">
        <f>G68*AP68</f>
        <v>0</v>
      </c>
      <c r="L68" s="75">
        <f>G68*H68</f>
        <v>0</v>
      </c>
      <c r="M68" s="75">
        <f>L68*(1+BW68/100)</f>
        <v>0</v>
      </c>
      <c r="N68" s="75">
        <v>0</v>
      </c>
      <c r="O68" s="75">
        <f>G68*N68</f>
        <v>0</v>
      </c>
      <c r="P68" s="77" t="s">
        <v>60</v>
      </c>
      <c r="Z68" s="31">
        <f>IF(AQ68="5",BJ68,0)</f>
        <v>0</v>
      </c>
      <c r="AB68" s="31">
        <f>IF(AQ68="1",BH68,0)</f>
        <v>0</v>
      </c>
      <c r="AC68" s="31">
        <f>IF(AQ68="1",BI68,0)</f>
        <v>0</v>
      </c>
      <c r="AD68" s="31">
        <f>IF(AQ68="7",BH68,0)</f>
        <v>0</v>
      </c>
      <c r="AE68" s="31">
        <f>IF(AQ68="7",BI68,0)</f>
        <v>0</v>
      </c>
      <c r="AF68" s="31">
        <f>IF(AQ68="2",BH68,0)</f>
        <v>0</v>
      </c>
      <c r="AG68" s="31">
        <f>IF(AQ68="2",BI68,0)</f>
        <v>0</v>
      </c>
      <c r="AH68" s="31">
        <f>IF(AQ68="0",BJ68,0)</f>
        <v>0</v>
      </c>
      <c r="AI68" s="12" t="s">
        <v>52</v>
      </c>
      <c r="AJ68" s="31">
        <f>IF(AN68=0,L68,0)</f>
        <v>0</v>
      </c>
      <c r="AK68" s="31">
        <f>IF(AN68=15,L68,0)</f>
        <v>0</v>
      </c>
      <c r="AL68" s="31">
        <f>IF(AN68=21,L68,0)</f>
        <v>0</v>
      </c>
      <c r="AN68" s="31">
        <v>21</v>
      </c>
      <c r="AO68" s="31">
        <f>H68*0.054421047</f>
        <v>0</v>
      </c>
      <c r="AP68" s="31">
        <f>H68*(1-0.054421047)</f>
        <v>0</v>
      </c>
      <c r="AQ68" s="32" t="s">
        <v>55</v>
      </c>
      <c r="AV68" s="31">
        <f>AW68+AX68</f>
        <v>0</v>
      </c>
      <c r="AW68" s="31">
        <f>G68*AO68</f>
        <v>0</v>
      </c>
      <c r="AX68" s="31">
        <f>G68*AP68</f>
        <v>0</v>
      </c>
      <c r="AY68" s="32" t="s">
        <v>188</v>
      </c>
      <c r="AZ68" s="32" t="s">
        <v>181</v>
      </c>
      <c r="BA68" s="12" t="s">
        <v>63</v>
      </c>
      <c r="BC68" s="31">
        <f>AW68+AX68</f>
        <v>0</v>
      </c>
      <c r="BD68" s="31">
        <f>H68/(100-BE68)*100</f>
        <v>0</v>
      </c>
      <c r="BE68" s="31">
        <v>0</v>
      </c>
      <c r="BF68" s="31">
        <f>O68</f>
        <v>0</v>
      </c>
      <c r="BH68" s="31">
        <f>G68*AO68</f>
        <v>0</v>
      </c>
      <c r="BI68" s="31">
        <f>G68*AP68</f>
        <v>0</v>
      </c>
      <c r="BJ68" s="31">
        <f>G68*H68</f>
        <v>0</v>
      </c>
      <c r="BK68" s="31"/>
      <c r="BL68" s="31">
        <v>89</v>
      </c>
      <c r="BW68" s="31" t="str">
        <f>I68</f>
        <v>21</v>
      </c>
      <c r="BX68" s="4" t="s">
        <v>187</v>
      </c>
    </row>
    <row r="69" spans="1:76" x14ac:dyDescent="0.25">
      <c r="A69" s="78"/>
      <c r="B69" s="79"/>
      <c r="C69" s="79"/>
      <c r="D69" s="80" t="s">
        <v>182</v>
      </c>
      <c r="E69" s="80" t="s">
        <v>189</v>
      </c>
      <c r="F69" s="79"/>
      <c r="G69" s="81">
        <v>9.5</v>
      </c>
      <c r="H69" s="79"/>
      <c r="I69" s="79"/>
      <c r="J69" s="79"/>
      <c r="K69" s="79"/>
      <c r="L69" s="79"/>
      <c r="M69" s="79"/>
      <c r="N69" s="79"/>
      <c r="O69" s="79"/>
      <c r="P69" s="82"/>
    </row>
    <row r="70" spans="1:76" ht="25.5" x14ac:dyDescent="0.25">
      <c r="A70" s="73" t="s">
        <v>190</v>
      </c>
      <c r="B70" s="74" t="s">
        <v>52</v>
      </c>
      <c r="C70" s="74" t="s">
        <v>191</v>
      </c>
      <c r="D70" s="150" t="s">
        <v>192</v>
      </c>
      <c r="E70" s="150"/>
      <c r="F70" s="74" t="s">
        <v>193</v>
      </c>
      <c r="G70" s="75">
        <v>1</v>
      </c>
      <c r="H70" s="75">
        <v>0</v>
      </c>
      <c r="I70" s="76" t="s">
        <v>59</v>
      </c>
      <c r="J70" s="75">
        <f>G70*AO70</f>
        <v>0</v>
      </c>
      <c r="K70" s="75">
        <f>G70*AP70</f>
        <v>0</v>
      </c>
      <c r="L70" s="75">
        <f>G70*H70</f>
        <v>0</v>
      </c>
      <c r="M70" s="75">
        <f>L70*(1+BW70/100)</f>
        <v>0</v>
      </c>
      <c r="N70" s="75">
        <v>1.2999999999999999E-4</v>
      </c>
      <c r="O70" s="75">
        <f>G70*N70</f>
        <v>1.2999999999999999E-4</v>
      </c>
      <c r="P70" s="77" t="s">
        <v>60</v>
      </c>
      <c r="Z70" s="31">
        <f>IF(AQ70="5",BJ70,0)</f>
        <v>0</v>
      </c>
      <c r="AB70" s="31">
        <f>IF(AQ70="1",BH70,0)</f>
        <v>0</v>
      </c>
      <c r="AC70" s="31">
        <f>IF(AQ70="1",BI70,0)</f>
        <v>0</v>
      </c>
      <c r="AD70" s="31">
        <f>IF(AQ70="7",BH70,0)</f>
        <v>0</v>
      </c>
      <c r="AE70" s="31">
        <f>IF(AQ70="7",BI70,0)</f>
        <v>0</v>
      </c>
      <c r="AF70" s="31">
        <f>IF(AQ70="2",BH70,0)</f>
        <v>0</v>
      </c>
      <c r="AG70" s="31">
        <f>IF(AQ70="2",BI70,0)</f>
        <v>0</v>
      </c>
      <c r="AH70" s="31">
        <f>IF(AQ70="0",BJ70,0)</f>
        <v>0</v>
      </c>
      <c r="AI70" s="12" t="s">
        <v>52</v>
      </c>
      <c r="AJ70" s="31">
        <f>IF(AN70=0,L70,0)</f>
        <v>0</v>
      </c>
      <c r="AK70" s="31">
        <f>IF(AN70=15,L70,0)</f>
        <v>0</v>
      </c>
      <c r="AL70" s="31">
        <f>IF(AN70=21,L70,0)</f>
        <v>0</v>
      </c>
      <c r="AN70" s="31">
        <v>21</v>
      </c>
      <c r="AO70" s="31">
        <f>H70*0.093144828</f>
        <v>0</v>
      </c>
      <c r="AP70" s="31">
        <f>H70*(1-0.093144828)</f>
        <v>0</v>
      </c>
      <c r="AQ70" s="32" t="s">
        <v>55</v>
      </c>
      <c r="AV70" s="31">
        <f>AW70+AX70</f>
        <v>0</v>
      </c>
      <c r="AW70" s="31">
        <f>G70*AO70</f>
        <v>0</v>
      </c>
      <c r="AX70" s="31">
        <f>G70*AP70</f>
        <v>0</v>
      </c>
      <c r="AY70" s="32" t="s">
        <v>188</v>
      </c>
      <c r="AZ70" s="32" t="s">
        <v>181</v>
      </c>
      <c r="BA70" s="12" t="s">
        <v>63</v>
      </c>
      <c r="BC70" s="31">
        <f>AW70+AX70</f>
        <v>0</v>
      </c>
      <c r="BD70" s="31">
        <f>H70/(100-BE70)*100</f>
        <v>0</v>
      </c>
      <c r="BE70" s="31">
        <v>0</v>
      </c>
      <c r="BF70" s="31">
        <f>O70</f>
        <v>1.2999999999999999E-4</v>
      </c>
      <c r="BH70" s="31">
        <f>G70*AO70</f>
        <v>0</v>
      </c>
      <c r="BI70" s="31">
        <f>G70*AP70</f>
        <v>0</v>
      </c>
      <c r="BJ70" s="31">
        <f>G70*H70</f>
        <v>0</v>
      </c>
      <c r="BK70" s="31"/>
      <c r="BL70" s="31">
        <v>89</v>
      </c>
      <c r="BW70" s="31" t="str">
        <f>I70</f>
        <v>21</v>
      </c>
      <c r="BX70" s="4" t="s">
        <v>192</v>
      </c>
    </row>
    <row r="71" spans="1:76" x14ac:dyDescent="0.25">
      <c r="A71" s="78"/>
      <c r="B71" s="79"/>
      <c r="C71" s="79"/>
      <c r="D71" s="80" t="s">
        <v>55</v>
      </c>
      <c r="E71" s="80" t="s">
        <v>194</v>
      </c>
      <c r="F71" s="79"/>
      <c r="G71" s="81">
        <v>1</v>
      </c>
      <c r="H71" s="79"/>
      <c r="I71" s="79"/>
      <c r="J71" s="79"/>
      <c r="K71" s="79"/>
      <c r="L71" s="79"/>
      <c r="M71" s="79"/>
      <c r="N71" s="79"/>
      <c r="O71" s="79"/>
      <c r="P71" s="82"/>
    </row>
    <row r="72" spans="1:76" x14ac:dyDescent="0.25">
      <c r="A72" s="73" t="s">
        <v>195</v>
      </c>
      <c r="B72" s="74" t="s">
        <v>52</v>
      </c>
      <c r="C72" s="74" t="s">
        <v>196</v>
      </c>
      <c r="D72" s="150" t="s">
        <v>197</v>
      </c>
      <c r="E72" s="150"/>
      <c r="F72" s="74" t="s">
        <v>198</v>
      </c>
      <c r="G72" s="75">
        <v>1</v>
      </c>
      <c r="H72" s="75">
        <v>0</v>
      </c>
      <c r="I72" s="76" t="s">
        <v>59</v>
      </c>
      <c r="J72" s="75">
        <f>G72*AO72</f>
        <v>0</v>
      </c>
      <c r="K72" s="75">
        <f>G72*AP72</f>
        <v>0</v>
      </c>
      <c r="L72" s="75">
        <f>G72*H72</f>
        <v>0</v>
      </c>
      <c r="M72" s="75">
        <f>L72*(1+BW72/100)</f>
        <v>0</v>
      </c>
      <c r="N72" s="75">
        <v>4.6800000000000001E-3</v>
      </c>
      <c r="O72" s="75">
        <f>G72*N72</f>
        <v>4.6800000000000001E-3</v>
      </c>
      <c r="P72" s="77" t="s">
        <v>60</v>
      </c>
      <c r="Z72" s="31">
        <f>IF(AQ72="5",BJ72,0)</f>
        <v>0</v>
      </c>
      <c r="AB72" s="31">
        <f>IF(AQ72="1",BH72,0)</f>
        <v>0</v>
      </c>
      <c r="AC72" s="31">
        <f>IF(AQ72="1",BI72,0)</f>
        <v>0</v>
      </c>
      <c r="AD72" s="31">
        <f>IF(AQ72="7",BH72,0)</f>
        <v>0</v>
      </c>
      <c r="AE72" s="31">
        <f>IF(AQ72="7",BI72,0)</f>
        <v>0</v>
      </c>
      <c r="AF72" s="31">
        <f>IF(AQ72="2",BH72,0)</f>
        <v>0</v>
      </c>
      <c r="AG72" s="31">
        <f>IF(AQ72="2",BI72,0)</f>
        <v>0</v>
      </c>
      <c r="AH72" s="31">
        <f>IF(AQ72="0",BJ72,0)</f>
        <v>0</v>
      </c>
      <c r="AI72" s="12" t="s">
        <v>52</v>
      </c>
      <c r="AJ72" s="31">
        <f>IF(AN72=0,L72,0)</f>
        <v>0</v>
      </c>
      <c r="AK72" s="31">
        <f>IF(AN72=15,L72,0)</f>
        <v>0</v>
      </c>
      <c r="AL72" s="31">
        <f>IF(AN72=21,L72,0)</f>
        <v>0</v>
      </c>
      <c r="AN72" s="31">
        <v>21</v>
      </c>
      <c r="AO72" s="31">
        <f>H72*0.015254237</f>
        <v>0</v>
      </c>
      <c r="AP72" s="31">
        <f>H72*(1-0.015254237)</f>
        <v>0</v>
      </c>
      <c r="AQ72" s="32" t="s">
        <v>55</v>
      </c>
      <c r="AV72" s="31">
        <f>AW72+AX72</f>
        <v>0</v>
      </c>
      <c r="AW72" s="31">
        <f>G72*AO72</f>
        <v>0</v>
      </c>
      <c r="AX72" s="31">
        <f>G72*AP72</f>
        <v>0</v>
      </c>
      <c r="AY72" s="32" t="s">
        <v>188</v>
      </c>
      <c r="AZ72" s="32" t="s">
        <v>181</v>
      </c>
      <c r="BA72" s="12" t="s">
        <v>63</v>
      </c>
      <c r="BC72" s="31">
        <f>AW72+AX72</f>
        <v>0</v>
      </c>
      <c r="BD72" s="31">
        <f>H72/(100-BE72)*100</f>
        <v>0</v>
      </c>
      <c r="BE72" s="31">
        <v>0</v>
      </c>
      <c r="BF72" s="31">
        <f>O72</f>
        <v>4.6800000000000001E-3</v>
      </c>
      <c r="BH72" s="31">
        <f>G72*AO72</f>
        <v>0</v>
      </c>
      <c r="BI72" s="31">
        <f>G72*AP72</f>
        <v>0</v>
      </c>
      <c r="BJ72" s="31">
        <f>G72*H72</f>
        <v>0</v>
      </c>
      <c r="BK72" s="31"/>
      <c r="BL72" s="31">
        <v>89</v>
      </c>
      <c r="BW72" s="31" t="str">
        <f>I72</f>
        <v>21</v>
      </c>
      <c r="BX72" s="4" t="s">
        <v>197</v>
      </c>
    </row>
    <row r="73" spans="1:76" x14ac:dyDescent="0.25">
      <c r="A73" s="78"/>
      <c r="B73" s="79"/>
      <c r="C73" s="79"/>
      <c r="D73" s="80" t="s">
        <v>55</v>
      </c>
      <c r="E73" s="80" t="s">
        <v>199</v>
      </c>
      <c r="F73" s="79"/>
      <c r="G73" s="81">
        <v>1</v>
      </c>
      <c r="H73" s="79"/>
      <c r="I73" s="79"/>
      <c r="J73" s="79"/>
      <c r="K73" s="79"/>
      <c r="L73" s="79"/>
      <c r="M73" s="79"/>
      <c r="N73" s="79"/>
      <c r="O73" s="79"/>
      <c r="P73" s="82"/>
    </row>
    <row r="74" spans="1:76" x14ac:dyDescent="0.25">
      <c r="A74" s="73" t="s">
        <v>200</v>
      </c>
      <c r="B74" s="74" t="s">
        <v>52</v>
      </c>
      <c r="C74" s="74" t="s">
        <v>201</v>
      </c>
      <c r="D74" s="150" t="s">
        <v>202</v>
      </c>
      <c r="E74" s="150"/>
      <c r="F74" s="74" t="s">
        <v>198</v>
      </c>
      <c r="G74" s="75">
        <v>1</v>
      </c>
      <c r="H74" s="75">
        <v>0</v>
      </c>
      <c r="I74" s="76" t="s">
        <v>59</v>
      </c>
      <c r="J74" s="75">
        <f>G74*AO74</f>
        <v>0</v>
      </c>
      <c r="K74" s="75">
        <f>G74*AP74</f>
        <v>0</v>
      </c>
      <c r="L74" s="75">
        <f>G74*H74</f>
        <v>0</v>
      </c>
      <c r="M74" s="75">
        <f>L74*(1+BW74/100)</f>
        <v>0</v>
      </c>
      <c r="N74" s="75">
        <v>0</v>
      </c>
      <c r="O74" s="75">
        <f>G74*N74</f>
        <v>0</v>
      </c>
      <c r="P74" s="77" t="s">
        <v>60</v>
      </c>
      <c r="Z74" s="31">
        <f>IF(AQ74="5",BJ74,0)</f>
        <v>0</v>
      </c>
      <c r="AB74" s="31">
        <f>IF(AQ74="1",BH74,0)</f>
        <v>0</v>
      </c>
      <c r="AC74" s="31">
        <f>IF(AQ74="1",BI74,0)</f>
        <v>0</v>
      </c>
      <c r="AD74" s="31">
        <f>IF(AQ74="7",BH74,0)</f>
        <v>0</v>
      </c>
      <c r="AE74" s="31">
        <f>IF(AQ74="7",BI74,0)</f>
        <v>0</v>
      </c>
      <c r="AF74" s="31">
        <f>IF(AQ74="2",BH74,0)</f>
        <v>0</v>
      </c>
      <c r="AG74" s="31">
        <f>IF(AQ74="2",BI74,0)</f>
        <v>0</v>
      </c>
      <c r="AH74" s="31">
        <f>IF(AQ74="0",BJ74,0)</f>
        <v>0</v>
      </c>
      <c r="AI74" s="12" t="s">
        <v>52</v>
      </c>
      <c r="AJ74" s="31">
        <f>IF(AN74=0,L74,0)</f>
        <v>0</v>
      </c>
      <c r="AK74" s="31">
        <f>IF(AN74=15,L74,0)</f>
        <v>0</v>
      </c>
      <c r="AL74" s="31">
        <f>IF(AN74=21,L74,0)</f>
        <v>0</v>
      </c>
      <c r="AN74" s="31">
        <v>21</v>
      </c>
      <c r="AO74" s="31">
        <f>H74*0</f>
        <v>0</v>
      </c>
      <c r="AP74" s="31">
        <f>H74*(1-0)</f>
        <v>0</v>
      </c>
      <c r="AQ74" s="32" t="s">
        <v>55</v>
      </c>
      <c r="AV74" s="31">
        <f>AW74+AX74</f>
        <v>0</v>
      </c>
      <c r="AW74" s="31">
        <f>G74*AO74</f>
        <v>0</v>
      </c>
      <c r="AX74" s="31">
        <f>G74*AP74</f>
        <v>0</v>
      </c>
      <c r="AY74" s="32" t="s">
        <v>188</v>
      </c>
      <c r="AZ74" s="32" t="s">
        <v>181</v>
      </c>
      <c r="BA74" s="12" t="s">
        <v>63</v>
      </c>
      <c r="BC74" s="31">
        <f>AW74+AX74</f>
        <v>0</v>
      </c>
      <c r="BD74" s="31">
        <f>H74/(100-BE74)*100</f>
        <v>0</v>
      </c>
      <c r="BE74" s="31">
        <v>0</v>
      </c>
      <c r="BF74" s="31">
        <f>O74</f>
        <v>0</v>
      </c>
      <c r="BH74" s="31">
        <f>G74*AO74</f>
        <v>0</v>
      </c>
      <c r="BI74" s="31">
        <f>G74*AP74</f>
        <v>0</v>
      </c>
      <c r="BJ74" s="31">
        <f>G74*H74</f>
        <v>0</v>
      </c>
      <c r="BK74" s="31"/>
      <c r="BL74" s="31">
        <v>89</v>
      </c>
      <c r="BW74" s="31" t="str">
        <f>I74</f>
        <v>21</v>
      </c>
      <c r="BX74" s="4" t="s">
        <v>202</v>
      </c>
    </row>
    <row r="75" spans="1:76" x14ac:dyDescent="0.25">
      <c r="A75" s="78"/>
      <c r="B75" s="79"/>
      <c r="C75" s="79"/>
      <c r="D75" s="80" t="s">
        <v>55</v>
      </c>
      <c r="E75" s="80" t="s">
        <v>199</v>
      </c>
      <c r="F75" s="79"/>
      <c r="G75" s="81">
        <v>1</v>
      </c>
      <c r="H75" s="79"/>
      <c r="I75" s="79"/>
      <c r="J75" s="79"/>
      <c r="K75" s="79"/>
      <c r="L75" s="79"/>
      <c r="M75" s="79"/>
      <c r="N75" s="79"/>
      <c r="O75" s="79"/>
      <c r="P75" s="82"/>
    </row>
    <row r="76" spans="1:76" x14ac:dyDescent="0.25">
      <c r="A76" s="73" t="s">
        <v>203</v>
      </c>
      <c r="B76" s="74" t="s">
        <v>52</v>
      </c>
      <c r="C76" s="74" t="s">
        <v>204</v>
      </c>
      <c r="D76" s="150" t="s">
        <v>205</v>
      </c>
      <c r="E76" s="150"/>
      <c r="F76" s="74" t="s">
        <v>75</v>
      </c>
      <c r="G76" s="75">
        <v>9.5</v>
      </c>
      <c r="H76" s="75">
        <v>0</v>
      </c>
      <c r="I76" s="76" t="s">
        <v>59</v>
      </c>
      <c r="J76" s="75">
        <f>G76*AO76</f>
        <v>0</v>
      </c>
      <c r="K76" s="75">
        <f>G76*AP76</f>
        <v>0</v>
      </c>
      <c r="L76" s="75">
        <f>G76*H76</f>
        <v>0</v>
      </c>
      <c r="M76" s="75">
        <f>L76*(1+BW76/100)</f>
        <v>0</v>
      </c>
      <c r="N76" s="75">
        <v>0</v>
      </c>
      <c r="O76" s="75">
        <f>G76*N76</f>
        <v>0</v>
      </c>
      <c r="P76" s="77" t="s">
        <v>52</v>
      </c>
      <c r="Z76" s="31">
        <f>IF(AQ76="5",BJ76,0)</f>
        <v>0</v>
      </c>
      <c r="AB76" s="31">
        <f>IF(AQ76="1",BH76,0)</f>
        <v>0</v>
      </c>
      <c r="AC76" s="31">
        <f>IF(AQ76="1",BI76,0)</f>
        <v>0</v>
      </c>
      <c r="AD76" s="31">
        <f>IF(AQ76="7",BH76,0)</f>
        <v>0</v>
      </c>
      <c r="AE76" s="31">
        <f>IF(AQ76="7",BI76,0)</f>
        <v>0</v>
      </c>
      <c r="AF76" s="31">
        <f>IF(AQ76="2",BH76,0)</f>
        <v>0</v>
      </c>
      <c r="AG76" s="31">
        <f>IF(AQ76="2",BI76,0)</f>
        <v>0</v>
      </c>
      <c r="AH76" s="31">
        <f>IF(AQ76="0",BJ76,0)</f>
        <v>0</v>
      </c>
      <c r="AI76" s="12" t="s">
        <v>52</v>
      </c>
      <c r="AJ76" s="31">
        <f>IF(AN76=0,L76,0)</f>
        <v>0</v>
      </c>
      <c r="AK76" s="31">
        <f>IF(AN76=15,L76,0)</f>
        <v>0</v>
      </c>
      <c r="AL76" s="31">
        <f>IF(AN76=21,L76,0)</f>
        <v>0</v>
      </c>
      <c r="AN76" s="31">
        <v>21</v>
      </c>
      <c r="AO76" s="31">
        <f>H76*0.056687536</f>
        <v>0</v>
      </c>
      <c r="AP76" s="31">
        <f>H76*(1-0.056687536)</f>
        <v>0</v>
      </c>
      <c r="AQ76" s="32" t="s">
        <v>55</v>
      </c>
      <c r="AV76" s="31">
        <f>AW76+AX76</f>
        <v>0</v>
      </c>
      <c r="AW76" s="31">
        <f>G76*AO76</f>
        <v>0</v>
      </c>
      <c r="AX76" s="31">
        <f>G76*AP76</f>
        <v>0</v>
      </c>
      <c r="AY76" s="32" t="s">
        <v>188</v>
      </c>
      <c r="AZ76" s="32" t="s">
        <v>181</v>
      </c>
      <c r="BA76" s="12" t="s">
        <v>63</v>
      </c>
      <c r="BC76" s="31">
        <f>AW76+AX76</f>
        <v>0</v>
      </c>
      <c r="BD76" s="31">
        <f>H76/(100-BE76)*100</f>
        <v>0</v>
      </c>
      <c r="BE76" s="31">
        <v>0</v>
      </c>
      <c r="BF76" s="31">
        <f>O76</f>
        <v>0</v>
      </c>
      <c r="BH76" s="31">
        <f>G76*AO76</f>
        <v>0</v>
      </c>
      <c r="BI76" s="31">
        <f>G76*AP76</f>
        <v>0</v>
      </c>
      <c r="BJ76" s="31">
        <f>G76*H76</f>
        <v>0</v>
      </c>
      <c r="BK76" s="31"/>
      <c r="BL76" s="31">
        <v>89</v>
      </c>
      <c r="BW76" s="31" t="str">
        <f>I76</f>
        <v>21</v>
      </c>
      <c r="BX76" s="4" t="s">
        <v>205</v>
      </c>
    </row>
    <row r="77" spans="1:76" x14ac:dyDescent="0.25">
      <c r="A77" s="78"/>
      <c r="B77" s="79"/>
      <c r="C77" s="79"/>
      <c r="D77" s="80" t="s">
        <v>182</v>
      </c>
      <c r="E77" s="80" t="s">
        <v>206</v>
      </c>
      <c r="F77" s="79"/>
      <c r="G77" s="81">
        <v>9.5</v>
      </c>
      <c r="H77" s="79"/>
      <c r="I77" s="79"/>
      <c r="J77" s="79"/>
      <c r="K77" s="79"/>
      <c r="L77" s="79"/>
      <c r="M77" s="79"/>
      <c r="N77" s="79"/>
      <c r="O77" s="79"/>
      <c r="P77" s="82"/>
    </row>
    <row r="78" spans="1:76" x14ac:dyDescent="0.25">
      <c r="A78" s="83" t="s">
        <v>52</v>
      </c>
      <c r="B78" s="84" t="s">
        <v>52</v>
      </c>
      <c r="C78" s="84" t="s">
        <v>207</v>
      </c>
      <c r="D78" s="152" t="s">
        <v>208</v>
      </c>
      <c r="E78" s="152"/>
      <c r="F78" s="85" t="s">
        <v>3</v>
      </c>
      <c r="G78" s="85" t="s">
        <v>3</v>
      </c>
      <c r="H78" s="85">
        <v>0</v>
      </c>
      <c r="I78" s="85" t="s">
        <v>3</v>
      </c>
      <c r="J78" s="86">
        <f>SUM(J79:J79)</f>
        <v>0</v>
      </c>
      <c r="K78" s="86">
        <f>SUM(K79:K79)</f>
        <v>0</v>
      </c>
      <c r="L78" s="86">
        <f>SUM(L79:L79)</f>
        <v>0</v>
      </c>
      <c r="M78" s="86">
        <f>SUM(M79:M79)</f>
        <v>0</v>
      </c>
      <c r="N78" s="87" t="s">
        <v>52</v>
      </c>
      <c r="O78" s="86">
        <f>SUM(O79:O79)</f>
        <v>7.3087895999999999E-2</v>
      </c>
      <c r="P78" s="88" t="s">
        <v>52</v>
      </c>
      <c r="AI78" s="12" t="s">
        <v>52</v>
      </c>
      <c r="AS78" s="1">
        <f>SUM(AJ79:AJ79)</f>
        <v>0</v>
      </c>
      <c r="AT78" s="1">
        <f>SUM(AK79:AK79)</f>
        <v>0</v>
      </c>
      <c r="AU78" s="1">
        <f>SUM(AL79:AL79)</f>
        <v>0</v>
      </c>
    </row>
    <row r="79" spans="1:76" x14ac:dyDescent="0.25">
      <c r="A79" s="73" t="s">
        <v>209</v>
      </c>
      <c r="B79" s="74" t="s">
        <v>52</v>
      </c>
      <c r="C79" s="74" t="s">
        <v>210</v>
      </c>
      <c r="D79" s="150" t="s">
        <v>211</v>
      </c>
      <c r="E79" s="150"/>
      <c r="F79" s="74" t="s">
        <v>75</v>
      </c>
      <c r="G79" s="75">
        <v>2.6375999999999999</v>
      </c>
      <c r="H79" s="75">
        <v>0</v>
      </c>
      <c r="I79" s="76" t="s">
        <v>59</v>
      </c>
      <c r="J79" s="75">
        <f>G79*AO79</f>
        <v>0</v>
      </c>
      <c r="K79" s="75">
        <f>G79*AP79</f>
        <v>0</v>
      </c>
      <c r="L79" s="75">
        <f>G79*H79</f>
        <v>0</v>
      </c>
      <c r="M79" s="75">
        <f>L79*(1+BW79/100)</f>
        <v>0</v>
      </c>
      <c r="N79" s="75">
        <v>2.7709999999999999E-2</v>
      </c>
      <c r="O79" s="75">
        <f>G79*N79</f>
        <v>7.3087895999999999E-2</v>
      </c>
      <c r="P79" s="77" t="s">
        <v>60</v>
      </c>
      <c r="Z79" s="31">
        <f>IF(AQ79="5",BJ79,0)</f>
        <v>0</v>
      </c>
      <c r="AB79" s="31">
        <f>IF(AQ79="1",BH79,0)</f>
        <v>0</v>
      </c>
      <c r="AC79" s="31">
        <f>IF(AQ79="1",BI79,0)</f>
        <v>0</v>
      </c>
      <c r="AD79" s="31">
        <f>IF(AQ79="7",BH79,0)</f>
        <v>0</v>
      </c>
      <c r="AE79" s="31">
        <f>IF(AQ79="7",BI79,0)</f>
        <v>0</v>
      </c>
      <c r="AF79" s="31">
        <f>IF(AQ79="2",BH79,0)</f>
        <v>0</v>
      </c>
      <c r="AG79" s="31">
        <f>IF(AQ79="2",BI79,0)</f>
        <v>0</v>
      </c>
      <c r="AH79" s="31">
        <f>IF(AQ79="0",BJ79,0)</f>
        <v>0</v>
      </c>
      <c r="AI79" s="12" t="s">
        <v>52</v>
      </c>
      <c r="AJ79" s="31">
        <f>IF(AN79=0,L79,0)</f>
        <v>0</v>
      </c>
      <c r="AK79" s="31">
        <f>IF(AN79=15,L79,0)</f>
        <v>0</v>
      </c>
      <c r="AL79" s="31">
        <f>IF(AN79=21,L79,0)</f>
        <v>0</v>
      </c>
      <c r="AN79" s="31">
        <v>21</v>
      </c>
      <c r="AO79" s="31">
        <f>H79*0.217859572</f>
        <v>0</v>
      </c>
      <c r="AP79" s="31">
        <f>H79*(1-0.217859572)</f>
        <v>0</v>
      </c>
      <c r="AQ79" s="32" t="s">
        <v>55</v>
      </c>
      <c r="AV79" s="31">
        <f>AW79+AX79</f>
        <v>0</v>
      </c>
      <c r="AW79" s="31">
        <f>G79*AO79</f>
        <v>0</v>
      </c>
      <c r="AX79" s="31">
        <f>G79*AP79</f>
        <v>0</v>
      </c>
      <c r="AY79" s="32" t="s">
        <v>212</v>
      </c>
      <c r="AZ79" s="32" t="s">
        <v>213</v>
      </c>
      <c r="BA79" s="12" t="s">
        <v>63</v>
      </c>
      <c r="BC79" s="31">
        <f>AW79+AX79</f>
        <v>0</v>
      </c>
      <c r="BD79" s="31">
        <f>H79/(100-BE79)*100</f>
        <v>0</v>
      </c>
      <c r="BE79" s="31">
        <v>0</v>
      </c>
      <c r="BF79" s="31">
        <f>O79</f>
        <v>7.3087895999999999E-2</v>
      </c>
      <c r="BH79" s="31">
        <f>G79*AO79</f>
        <v>0</v>
      </c>
      <c r="BI79" s="31">
        <f>G79*AP79</f>
        <v>0</v>
      </c>
      <c r="BJ79" s="31">
        <f>G79*H79</f>
        <v>0</v>
      </c>
      <c r="BK79" s="31"/>
      <c r="BL79" s="31">
        <v>91</v>
      </c>
      <c r="BW79" s="31" t="str">
        <f>I79</f>
        <v>21</v>
      </c>
      <c r="BX79" s="4" t="s">
        <v>211</v>
      </c>
    </row>
    <row r="80" spans="1:76" x14ac:dyDescent="0.25">
      <c r="A80" s="78"/>
      <c r="B80" s="79"/>
      <c r="C80" s="79"/>
      <c r="D80" s="80" t="s">
        <v>214</v>
      </c>
      <c r="E80" s="80" t="s">
        <v>215</v>
      </c>
      <c r="F80" s="79"/>
      <c r="G80" s="81">
        <v>2.6375999999999999</v>
      </c>
      <c r="H80" s="79"/>
      <c r="I80" s="79"/>
      <c r="J80" s="79"/>
      <c r="K80" s="79"/>
      <c r="L80" s="79"/>
      <c r="M80" s="79"/>
      <c r="N80" s="79"/>
      <c r="O80" s="79"/>
      <c r="P80" s="82"/>
    </row>
    <row r="81" spans="1:76" x14ac:dyDescent="0.25">
      <c r="A81" s="83" t="s">
        <v>52</v>
      </c>
      <c r="B81" s="84" t="s">
        <v>52</v>
      </c>
      <c r="C81" s="84" t="s">
        <v>216</v>
      </c>
      <c r="D81" s="152" t="s">
        <v>217</v>
      </c>
      <c r="E81" s="152"/>
      <c r="F81" s="85" t="s">
        <v>3</v>
      </c>
      <c r="G81" s="85" t="s">
        <v>3</v>
      </c>
      <c r="H81" s="85">
        <v>0</v>
      </c>
      <c r="I81" s="85" t="s">
        <v>3</v>
      </c>
      <c r="J81" s="86">
        <f>SUM(J82:J82)</f>
        <v>0</v>
      </c>
      <c r="K81" s="86">
        <f>SUM(K82:K82)</f>
        <v>0</v>
      </c>
      <c r="L81" s="86">
        <f>SUM(L82:L82)</f>
        <v>0</v>
      </c>
      <c r="M81" s="86">
        <f>SUM(M82:M82)</f>
        <v>0</v>
      </c>
      <c r="N81" s="87" t="s">
        <v>52</v>
      </c>
      <c r="O81" s="86">
        <f>SUM(O82:O82)</f>
        <v>0</v>
      </c>
      <c r="P81" s="88" t="s">
        <v>52</v>
      </c>
      <c r="AI81" s="12" t="s">
        <v>52</v>
      </c>
      <c r="AS81" s="1">
        <f>SUM(AJ82:AJ82)</f>
        <v>0</v>
      </c>
      <c r="AT81" s="1">
        <f>SUM(AK82:AK82)</f>
        <v>0</v>
      </c>
      <c r="AU81" s="1">
        <f>SUM(AL82:AL82)</f>
        <v>0</v>
      </c>
    </row>
    <row r="82" spans="1:76" x14ac:dyDescent="0.25">
      <c r="A82" s="73" t="s">
        <v>218</v>
      </c>
      <c r="B82" s="74" t="s">
        <v>52</v>
      </c>
      <c r="C82" s="74" t="s">
        <v>219</v>
      </c>
      <c r="D82" s="150" t="s">
        <v>220</v>
      </c>
      <c r="E82" s="150"/>
      <c r="F82" s="74" t="s">
        <v>221</v>
      </c>
      <c r="G82" s="75">
        <v>17.293700000000001</v>
      </c>
      <c r="H82" s="75">
        <v>0</v>
      </c>
      <c r="I82" s="76" t="s">
        <v>59</v>
      </c>
      <c r="J82" s="75">
        <f>G82*AO82</f>
        <v>0</v>
      </c>
      <c r="K82" s="75">
        <f>G82*AP82</f>
        <v>0</v>
      </c>
      <c r="L82" s="75">
        <f>G82*H82</f>
        <v>0</v>
      </c>
      <c r="M82" s="75">
        <f>L82*(1+BW82/100)</f>
        <v>0</v>
      </c>
      <c r="N82" s="75">
        <v>0</v>
      </c>
      <c r="O82" s="75">
        <f>G82*N82</f>
        <v>0</v>
      </c>
      <c r="P82" s="77" t="s">
        <v>60</v>
      </c>
      <c r="Z82" s="31">
        <f>IF(AQ82="5",BJ82,0)</f>
        <v>0</v>
      </c>
      <c r="AB82" s="31">
        <f>IF(AQ82="1",BH82,0)</f>
        <v>0</v>
      </c>
      <c r="AC82" s="31">
        <f>IF(AQ82="1",BI82,0)</f>
        <v>0</v>
      </c>
      <c r="AD82" s="31">
        <f>IF(AQ82="7",BH82,0)</f>
        <v>0</v>
      </c>
      <c r="AE82" s="31">
        <f>IF(AQ82="7",BI82,0)</f>
        <v>0</v>
      </c>
      <c r="AF82" s="31">
        <f>IF(AQ82="2",BH82,0)</f>
        <v>0</v>
      </c>
      <c r="AG82" s="31">
        <f>IF(AQ82="2",BI82,0)</f>
        <v>0</v>
      </c>
      <c r="AH82" s="31">
        <f>IF(AQ82="0",BJ82,0)</f>
        <v>0</v>
      </c>
      <c r="AI82" s="12" t="s">
        <v>52</v>
      </c>
      <c r="AJ82" s="31">
        <f>IF(AN82=0,L82,0)</f>
        <v>0</v>
      </c>
      <c r="AK82" s="31">
        <f>IF(AN82=15,L82,0)</f>
        <v>0</v>
      </c>
      <c r="AL82" s="31">
        <f>IF(AN82=21,L82,0)</f>
        <v>0</v>
      </c>
      <c r="AN82" s="31">
        <v>21</v>
      </c>
      <c r="AO82" s="31">
        <f>H82*0</f>
        <v>0</v>
      </c>
      <c r="AP82" s="31">
        <f>H82*(1-0)</f>
        <v>0</v>
      </c>
      <c r="AQ82" s="32" t="s">
        <v>70</v>
      </c>
      <c r="AV82" s="31">
        <f>AW82+AX82</f>
        <v>0</v>
      </c>
      <c r="AW82" s="31">
        <f>G82*AO82</f>
        <v>0</v>
      </c>
      <c r="AX82" s="31">
        <f>G82*AP82</f>
        <v>0</v>
      </c>
      <c r="AY82" s="32" t="s">
        <v>222</v>
      </c>
      <c r="AZ82" s="32" t="s">
        <v>213</v>
      </c>
      <c r="BA82" s="12" t="s">
        <v>63</v>
      </c>
      <c r="BC82" s="31">
        <f>AW82+AX82</f>
        <v>0</v>
      </c>
      <c r="BD82" s="31">
        <f>H82/(100-BE82)*100</f>
        <v>0</v>
      </c>
      <c r="BE82" s="31">
        <v>0</v>
      </c>
      <c r="BF82" s="31">
        <f>O82</f>
        <v>0</v>
      </c>
      <c r="BH82" s="31">
        <f>G82*AO82</f>
        <v>0</v>
      </c>
      <c r="BI82" s="31">
        <f>G82*AP82</f>
        <v>0</v>
      </c>
      <c r="BJ82" s="31">
        <f>G82*H82</f>
        <v>0</v>
      </c>
      <c r="BK82" s="31"/>
      <c r="BL82" s="31"/>
      <c r="BW82" s="31" t="str">
        <f>I82</f>
        <v>21</v>
      </c>
      <c r="BX82" s="4" t="s">
        <v>220</v>
      </c>
    </row>
    <row r="83" spans="1:76" x14ac:dyDescent="0.25">
      <c r="A83" s="78"/>
      <c r="B83" s="79"/>
      <c r="C83" s="79"/>
      <c r="D83" s="80" t="s">
        <v>223</v>
      </c>
      <c r="E83" s="80" t="s">
        <v>52</v>
      </c>
      <c r="F83" s="79"/>
      <c r="G83" s="81">
        <v>17.293700000000001</v>
      </c>
      <c r="H83" s="79"/>
      <c r="I83" s="79"/>
      <c r="J83" s="79"/>
      <c r="K83" s="79"/>
      <c r="L83" s="79"/>
      <c r="M83" s="79"/>
      <c r="N83" s="79"/>
      <c r="O83" s="79"/>
      <c r="P83" s="82"/>
    </row>
    <row r="84" spans="1:76" x14ac:dyDescent="0.25">
      <c r="A84" s="83" t="s">
        <v>52</v>
      </c>
      <c r="B84" s="84" t="s">
        <v>52</v>
      </c>
      <c r="C84" s="84" t="s">
        <v>224</v>
      </c>
      <c r="D84" s="152" t="s">
        <v>225</v>
      </c>
      <c r="E84" s="152"/>
      <c r="F84" s="85" t="s">
        <v>3</v>
      </c>
      <c r="G84" s="85" t="s">
        <v>3</v>
      </c>
      <c r="H84" s="85">
        <v>0</v>
      </c>
      <c r="I84" s="85" t="s">
        <v>3</v>
      </c>
      <c r="J84" s="86">
        <f>SUM(J85:J85)</f>
        <v>0</v>
      </c>
      <c r="K84" s="86">
        <f>SUM(K85:K85)</f>
        <v>0</v>
      </c>
      <c r="L84" s="86">
        <f>SUM(L85:L85)</f>
        <v>0</v>
      </c>
      <c r="M84" s="86">
        <f>SUM(M85:M85)</f>
        <v>0</v>
      </c>
      <c r="N84" s="87" t="s">
        <v>52</v>
      </c>
      <c r="O84" s="86">
        <f>SUM(O85:O85)</f>
        <v>0</v>
      </c>
      <c r="P84" s="88" t="s">
        <v>52</v>
      </c>
      <c r="AI84" s="12" t="s">
        <v>52</v>
      </c>
      <c r="AS84" s="1">
        <f>SUM(AJ85:AJ85)</f>
        <v>0</v>
      </c>
      <c r="AT84" s="1">
        <f>SUM(AK85:AK85)</f>
        <v>0</v>
      </c>
      <c r="AU84" s="1">
        <f>SUM(AL85:AL85)</f>
        <v>0</v>
      </c>
    </row>
    <row r="85" spans="1:76" x14ac:dyDescent="0.25">
      <c r="A85" s="73" t="s">
        <v>226</v>
      </c>
      <c r="B85" s="74" t="s">
        <v>52</v>
      </c>
      <c r="C85" s="74" t="s">
        <v>227</v>
      </c>
      <c r="D85" s="150" t="s">
        <v>228</v>
      </c>
      <c r="E85" s="150"/>
      <c r="F85" s="74" t="s">
        <v>75</v>
      </c>
      <c r="G85" s="75">
        <v>9.5</v>
      </c>
      <c r="H85" s="75">
        <v>0</v>
      </c>
      <c r="I85" s="76" t="s">
        <v>59</v>
      </c>
      <c r="J85" s="75">
        <f>G85*AO85</f>
        <v>0</v>
      </c>
      <c r="K85" s="75">
        <f>G85*AP85</f>
        <v>0</v>
      </c>
      <c r="L85" s="75">
        <f>G85*H85</f>
        <v>0</v>
      </c>
      <c r="M85" s="75">
        <f>L85*(1+BW85/100)</f>
        <v>0</v>
      </c>
      <c r="N85" s="75">
        <v>0</v>
      </c>
      <c r="O85" s="75">
        <f>G85*N85</f>
        <v>0</v>
      </c>
      <c r="P85" s="77" t="s">
        <v>52</v>
      </c>
      <c r="Z85" s="31">
        <f>IF(AQ85="5",BJ85,0)</f>
        <v>0</v>
      </c>
      <c r="AB85" s="31">
        <f>IF(AQ85="1",BH85,0)</f>
        <v>0</v>
      </c>
      <c r="AC85" s="31">
        <f>IF(AQ85="1",BI85,0)</f>
        <v>0</v>
      </c>
      <c r="AD85" s="31">
        <f>IF(AQ85="7",BH85,0)</f>
        <v>0</v>
      </c>
      <c r="AE85" s="31">
        <f>IF(AQ85="7",BI85,0)</f>
        <v>0</v>
      </c>
      <c r="AF85" s="31">
        <f>IF(AQ85="2",BH85,0)</f>
        <v>0</v>
      </c>
      <c r="AG85" s="31">
        <f>IF(AQ85="2",BI85,0)</f>
        <v>0</v>
      </c>
      <c r="AH85" s="31">
        <f>IF(AQ85="0",BJ85,0)</f>
        <v>0</v>
      </c>
      <c r="AI85" s="12" t="s">
        <v>52</v>
      </c>
      <c r="AJ85" s="31">
        <f>IF(AN85=0,L85,0)</f>
        <v>0</v>
      </c>
      <c r="AK85" s="31">
        <f>IF(AN85=15,L85,0)</f>
        <v>0</v>
      </c>
      <c r="AL85" s="31">
        <f>IF(AN85=21,L85,0)</f>
        <v>0</v>
      </c>
      <c r="AN85" s="31">
        <v>21</v>
      </c>
      <c r="AO85" s="31">
        <f>H85*0</f>
        <v>0</v>
      </c>
      <c r="AP85" s="31">
        <f>H85*(1-0)</f>
        <v>0</v>
      </c>
      <c r="AQ85" s="32" t="s">
        <v>66</v>
      </c>
      <c r="AV85" s="31">
        <f>AW85+AX85</f>
        <v>0</v>
      </c>
      <c r="AW85" s="31">
        <f>G85*AO85</f>
        <v>0</v>
      </c>
      <c r="AX85" s="31">
        <f>G85*AP85</f>
        <v>0</v>
      </c>
      <c r="AY85" s="32" t="s">
        <v>229</v>
      </c>
      <c r="AZ85" s="32" t="s">
        <v>213</v>
      </c>
      <c r="BA85" s="12" t="s">
        <v>63</v>
      </c>
      <c r="BC85" s="31">
        <f>AW85+AX85</f>
        <v>0</v>
      </c>
      <c r="BD85" s="31">
        <f>H85/(100-BE85)*100</f>
        <v>0</v>
      </c>
      <c r="BE85" s="31">
        <v>0</v>
      </c>
      <c r="BF85" s="31">
        <f>O85</f>
        <v>0</v>
      </c>
      <c r="BH85" s="31">
        <f>G85*AO85</f>
        <v>0</v>
      </c>
      <c r="BI85" s="31">
        <f>G85*AP85</f>
        <v>0</v>
      </c>
      <c r="BJ85" s="31">
        <f>G85*H85</f>
        <v>0</v>
      </c>
      <c r="BK85" s="31"/>
      <c r="BL85" s="31"/>
      <c r="BW85" s="31" t="str">
        <f>I85</f>
        <v>21</v>
      </c>
      <c r="BX85" s="4" t="s">
        <v>228</v>
      </c>
    </row>
    <row r="86" spans="1:76" x14ac:dyDescent="0.25">
      <c r="A86" s="78"/>
      <c r="B86" s="79"/>
      <c r="C86" s="79"/>
      <c r="D86" s="80" t="s">
        <v>182</v>
      </c>
      <c r="E86" s="80" t="s">
        <v>230</v>
      </c>
      <c r="F86" s="79"/>
      <c r="G86" s="81">
        <v>9.5</v>
      </c>
      <c r="H86" s="79"/>
      <c r="I86" s="79"/>
      <c r="J86" s="79"/>
      <c r="K86" s="79"/>
      <c r="L86" s="79"/>
      <c r="M86" s="79"/>
      <c r="N86" s="79"/>
      <c r="O86" s="79"/>
      <c r="P86" s="82"/>
    </row>
    <row r="87" spans="1:76" x14ac:dyDescent="0.25">
      <c r="A87" s="83" t="s">
        <v>52</v>
      </c>
      <c r="B87" s="84" t="s">
        <v>52</v>
      </c>
      <c r="C87" s="84" t="s">
        <v>231</v>
      </c>
      <c r="D87" s="152" t="s">
        <v>232</v>
      </c>
      <c r="E87" s="152"/>
      <c r="F87" s="85" t="s">
        <v>3</v>
      </c>
      <c r="G87" s="85" t="s">
        <v>3</v>
      </c>
      <c r="H87" s="85">
        <v>0</v>
      </c>
      <c r="I87" s="85" t="s">
        <v>3</v>
      </c>
      <c r="J87" s="86">
        <f>SUM(J88:J106)</f>
        <v>0</v>
      </c>
      <c r="K87" s="86">
        <f>SUM(K88:K106)</f>
        <v>0</v>
      </c>
      <c r="L87" s="86">
        <f>SUM(L88:L106)</f>
        <v>0</v>
      </c>
      <c r="M87" s="86">
        <f>SUM(M88:M106)</f>
        <v>0</v>
      </c>
      <c r="N87" s="87" t="s">
        <v>52</v>
      </c>
      <c r="O87" s="86">
        <f>SUM(O88:O106)</f>
        <v>17.215820000000001</v>
      </c>
      <c r="P87" s="88" t="s">
        <v>52</v>
      </c>
      <c r="AI87" s="12" t="s">
        <v>52</v>
      </c>
      <c r="AS87" s="1">
        <f>SUM(AJ88:AJ106)</f>
        <v>0</v>
      </c>
      <c r="AT87" s="1">
        <f>SUM(AK88:AK106)</f>
        <v>0</v>
      </c>
      <c r="AU87" s="1">
        <f>SUM(AL88:AL106)</f>
        <v>0</v>
      </c>
    </row>
    <row r="88" spans="1:76" x14ac:dyDescent="0.25">
      <c r="A88" s="73" t="s">
        <v>233</v>
      </c>
      <c r="B88" s="74" t="s">
        <v>52</v>
      </c>
      <c r="C88" s="74" t="s">
        <v>234</v>
      </c>
      <c r="D88" s="150" t="s">
        <v>235</v>
      </c>
      <c r="E88" s="150"/>
      <c r="F88" s="74" t="s">
        <v>83</v>
      </c>
      <c r="G88" s="75">
        <v>0.1</v>
      </c>
      <c r="H88" s="75">
        <v>0</v>
      </c>
      <c r="I88" s="76" t="s">
        <v>59</v>
      </c>
      <c r="J88" s="75">
        <f>G88*AO88</f>
        <v>0</v>
      </c>
      <c r="K88" s="75">
        <f>G88*AP88</f>
        <v>0</v>
      </c>
      <c r="L88" s="75">
        <f>G88*H88</f>
        <v>0</v>
      </c>
      <c r="M88" s="75">
        <f>L88*(1+BW88/100)</f>
        <v>0</v>
      </c>
      <c r="N88" s="75">
        <v>2.5</v>
      </c>
      <c r="O88" s="75">
        <f>G88*N88</f>
        <v>0.25</v>
      </c>
      <c r="P88" s="77" t="s">
        <v>60</v>
      </c>
      <c r="Z88" s="31">
        <f>IF(AQ88="5",BJ88,0)</f>
        <v>0</v>
      </c>
      <c r="AB88" s="31">
        <f>IF(AQ88="1",BH88,0)</f>
        <v>0</v>
      </c>
      <c r="AC88" s="31">
        <f>IF(AQ88="1",BI88,0)</f>
        <v>0</v>
      </c>
      <c r="AD88" s="31">
        <f>IF(AQ88="7",BH88,0)</f>
        <v>0</v>
      </c>
      <c r="AE88" s="31">
        <f>IF(AQ88="7",BI88,0)</f>
        <v>0</v>
      </c>
      <c r="AF88" s="31">
        <f>IF(AQ88="2",BH88,0)</f>
        <v>0</v>
      </c>
      <c r="AG88" s="31">
        <f>IF(AQ88="2",BI88,0)</f>
        <v>0</v>
      </c>
      <c r="AH88" s="31">
        <f>IF(AQ88="0",BJ88,0)</f>
        <v>0</v>
      </c>
      <c r="AI88" s="12" t="s">
        <v>52</v>
      </c>
      <c r="AJ88" s="31">
        <f>IF(AN88=0,L88,0)</f>
        <v>0</v>
      </c>
      <c r="AK88" s="31">
        <f>IF(AN88=15,L88,0)</f>
        <v>0</v>
      </c>
      <c r="AL88" s="31">
        <f>IF(AN88=21,L88,0)</f>
        <v>0</v>
      </c>
      <c r="AN88" s="31">
        <v>21</v>
      </c>
      <c r="AO88" s="31">
        <f>H88*1</f>
        <v>0</v>
      </c>
      <c r="AP88" s="31">
        <f>H88*(1-1)</f>
        <v>0</v>
      </c>
      <c r="AQ88" s="32" t="s">
        <v>236</v>
      </c>
      <c r="AV88" s="31">
        <f>AW88+AX88</f>
        <v>0</v>
      </c>
      <c r="AW88" s="31">
        <f>G88*AO88</f>
        <v>0</v>
      </c>
      <c r="AX88" s="31">
        <f>G88*AP88</f>
        <v>0</v>
      </c>
      <c r="AY88" s="32" t="s">
        <v>237</v>
      </c>
      <c r="AZ88" s="32" t="s">
        <v>238</v>
      </c>
      <c r="BA88" s="12" t="s">
        <v>63</v>
      </c>
      <c r="BC88" s="31">
        <f>AW88+AX88</f>
        <v>0</v>
      </c>
      <c r="BD88" s="31">
        <f>H88/(100-BE88)*100</f>
        <v>0</v>
      </c>
      <c r="BE88" s="31">
        <v>0</v>
      </c>
      <c r="BF88" s="31">
        <f>O88</f>
        <v>0.25</v>
      </c>
      <c r="BH88" s="31">
        <f>G88*AO88</f>
        <v>0</v>
      </c>
      <c r="BI88" s="31">
        <f>G88*AP88</f>
        <v>0</v>
      </c>
      <c r="BJ88" s="31">
        <f>G88*H88</f>
        <v>0</v>
      </c>
      <c r="BK88" s="31"/>
      <c r="BL88" s="31"/>
      <c r="BW88" s="31" t="str">
        <f>I88</f>
        <v>21</v>
      </c>
      <c r="BX88" s="4" t="s">
        <v>235</v>
      </c>
    </row>
    <row r="89" spans="1:76" ht="25.5" x14ac:dyDescent="0.25">
      <c r="A89" s="78"/>
      <c r="B89" s="79"/>
      <c r="C89" s="79"/>
      <c r="D89" s="80" t="s">
        <v>239</v>
      </c>
      <c r="E89" s="80" t="s">
        <v>240</v>
      </c>
      <c r="F89" s="79"/>
      <c r="G89" s="81">
        <v>0.1</v>
      </c>
      <c r="H89" s="79"/>
      <c r="I89" s="79"/>
      <c r="J89" s="79"/>
      <c r="K89" s="79"/>
      <c r="L89" s="79"/>
      <c r="M89" s="79"/>
      <c r="N89" s="79"/>
      <c r="O89" s="79"/>
      <c r="P89" s="82"/>
    </row>
    <row r="90" spans="1:76" x14ac:dyDescent="0.25">
      <c r="A90" s="73" t="s">
        <v>241</v>
      </c>
      <c r="B90" s="74" t="s">
        <v>52</v>
      </c>
      <c r="C90" s="74" t="s">
        <v>242</v>
      </c>
      <c r="D90" s="150" t="s">
        <v>243</v>
      </c>
      <c r="E90" s="150"/>
      <c r="F90" s="74" t="s">
        <v>221</v>
      </c>
      <c r="G90" s="75">
        <v>2.1190000000000001E-2</v>
      </c>
      <c r="H90" s="75">
        <v>0</v>
      </c>
      <c r="I90" s="76" t="s">
        <v>59</v>
      </c>
      <c r="J90" s="75">
        <f>G90*AO90</f>
        <v>0</v>
      </c>
      <c r="K90" s="75">
        <f>G90*AP90</f>
        <v>0</v>
      </c>
      <c r="L90" s="75">
        <f>G90*H90</f>
        <v>0</v>
      </c>
      <c r="M90" s="75">
        <f>L90*(1+BW90/100)</f>
        <v>0</v>
      </c>
      <c r="N90" s="75">
        <v>1</v>
      </c>
      <c r="O90" s="75">
        <f>G90*N90</f>
        <v>2.1190000000000001E-2</v>
      </c>
      <c r="P90" s="77" t="s">
        <v>60</v>
      </c>
      <c r="Z90" s="31">
        <f>IF(AQ90="5",BJ90,0)</f>
        <v>0</v>
      </c>
      <c r="AB90" s="31">
        <f>IF(AQ90="1",BH90,0)</f>
        <v>0</v>
      </c>
      <c r="AC90" s="31">
        <f>IF(AQ90="1",BI90,0)</f>
        <v>0</v>
      </c>
      <c r="AD90" s="31">
        <f>IF(AQ90="7",BH90,0)</f>
        <v>0</v>
      </c>
      <c r="AE90" s="31">
        <f>IF(AQ90="7",BI90,0)</f>
        <v>0</v>
      </c>
      <c r="AF90" s="31">
        <f>IF(AQ90="2",BH90,0)</f>
        <v>0</v>
      </c>
      <c r="AG90" s="31">
        <f>IF(AQ90="2",BI90,0)</f>
        <v>0</v>
      </c>
      <c r="AH90" s="31">
        <f>IF(AQ90="0",BJ90,0)</f>
        <v>0</v>
      </c>
      <c r="AI90" s="12" t="s">
        <v>52</v>
      </c>
      <c r="AJ90" s="31">
        <f>IF(AN90=0,L90,0)</f>
        <v>0</v>
      </c>
      <c r="AK90" s="31">
        <f>IF(AN90=15,L90,0)</f>
        <v>0</v>
      </c>
      <c r="AL90" s="31">
        <f>IF(AN90=21,L90,0)</f>
        <v>0</v>
      </c>
      <c r="AN90" s="31">
        <v>21</v>
      </c>
      <c r="AO90" s="31">
        <f>H90*1</f>
        <v>0</v>
      </c>
      <c r="AP90" s="31">
        <f>H90*(1-1)</f>
        <v>0</v>
      </c>
      <c r="AQ90" s="32" t="s">
        <v>236</v>
      </c>
      <c r="AV90" s="31">
        <f>AW90+AX90</f>
        <v>0</v>
      </c>
      <c r="AW90" s="31">
        <f>G90*AO90</f>
        <v>0</v>
      </c>
      <c r="AX90" s="31">
        <f>G90*AP90</f>
        <v>0</v>
      </c>
      <c r="AY90" s="32" t="s">
        <v>237</v>
      </c>
      <c r="AZ90" s="32" t="s">
        <v>238</v>
      </c>
      <c r="BA90" s="12" t="s">
        <v>63</v>
      </c>
      <c r="BC90" s="31">
        <f>AW90+AX90</f>
        <v>0</v>
      </c>
      <c r="BD90" s="31">
        <f>H90/(100-BE90)*100</f>
        <v>0</v>
      </c>
      <c r="BE90" s="31">
        <v>0</v>
      </c>
      <c r="BF90" s="31">
        <f>O90</f>
        <v>2.1190000000000001E-2</v>
      </c>
      <c r="BH90" s="31">
        <f>G90*AO90</f>
        <v>0</v>
      </c>
      <c r="BI90" s="31">
        <f>G90*AP90</f>
        <v>0</v>
      </c>
      <c r="BJ90" s="31">
        <f>G90*H90</f>
        <v>0</v>
      </c>
      <c r="BK90" s="31"/>
      <c r="BL90" s="31"/>
      <c r="BW90" s="31" t="str">
        <f>I90</f>
        <v>21</v>
      </c>
      <c r="BX90" s="4" t="s">
        <v>243</v>
      </c>
    </row>
    <row r="91" spans="1:76" ht="25.5" x14ac:dyDescent="0.25">
      <c r="A91" s="78"/>
      <c r="B91" s="79"/>
      <c r="C91" s="79"/>
      <c r="D91" s="80" t="s">
        <v>244</v>
      </c>
      <c r="E91" s="80" t="s">
        <v>245</v>
      </c>
      <c r="F91" s="79"/>
      <c r="G91" s="81">
        <v>2.1190000000000001E-2</v>
      </c>
      <c r="H91" s="79"/>
      <c r="I91" s="79"/>
      <c r="J91" s="79"/>
      <c r="K91" s="79"/>
      <c r="L91" s="79"/>
      <c r="M91" s="79"/>
      <c r="N91" s="79"/>
      <c r="O91" s="79"/>
      <c r="P91" s="82"/>
    </row>
    <row r="92" spans="1:76" x14ac:dyDescent="0.25">
      <c r="A92" s="73" t="s">
        <v>246</v>
      </c>
      <c r="B92" s="74" t="s">
        <v>52</v>
      </c>
      <c r="C92" s="74" t="s">
        <v>247</v>
      </c>
      <c r="D92" s="150" t="s">
        <v>248</v>
      </c>
      <c r="E92" s="150"/>
      <c r="F92" s="74" t="s">
        <v>75</v>
      </c>
      <c r="G92" s="75">
        <v>9.5</v>
      </c>
      <c r="H92" s="75">
        <v>0</v>
      </c>
      <c r="I92" s="76" t="s">
        <v>59</v>
      </c>
      <c r="J92" s="75">
        <f>G92*AO92</f>
        <v>0</v>
      </c>
      <c r="K92" s="75">
        <f>G92*AP92</f>
        <v>0</v>
      </c>
      <c r="L92" s="75">
        <f>G92*H92</f>
        <v>0</v>
      </c>
      <c r="M92" s="75">
        <f>L92*(1+BW92/100)</f>
        <v>0</v>
      </c>
      <c r="N92" s="75">
        <v>4.2599999999999999E-2</v>
      </c>
      <c r="O92" s="75">
        <f>G92*N92</f>
        <v>0.4047</v>
      </c>
      <c r="P92" s="77" t="s">
        <v>52</v>
      </c>
      <c r="Z92" s="31">
        <f>IF(AQ92="5",BJ92,0)</f>
        <v>0</v>
      </c>
      <c r="AB92" s="31">
        <f>IF(AQ92="1",BH92,0)</f>
        <v>0</v>
      </c>
      <c r="AC92" s="31">
        <f>IF(AQ92="1",BI92,0)</f>
        <v>0</v>
      </c>
      <c r="AD92" s="31">
        <f>IF(AQ92="7",BH92,0)</f>
        <v>0</v>
      </c>
      <c r="AE92" s="31">
        <f>IF(AQ92="7",BI92,0)</f>
        <v>0</v>
      </c>
      <c r="AF92" s="31">
        <f>IF(AQ92="2",BH92,0)</f>
        <v>0</v>
      </c>
      <c r="AG92" s="31">
        <f>IF(AQ92="2",BI92,0)</f>
        <v>0</v>
      </c>
      <c r="AH92" s="31">
        <f>IF(AQ92="0",BJ92,0)</f>
        <v>0</v>
      </c>
      <c r="AI92" s="12" t="s">
        <v>52</v>
      </c>
      <c r="AJ92" s="31">
        <f>IF(AN92=0,L92,0)</f>
        <v>0</v>
      </c>
      <c r="AK92" s="31">
        <f>IF(AN92=15,L92,0)</f>
        <v>0</v>
      </c>
      <c r="AL92" s="31">
        <f>IF(AN92=21,L92,0)</f>
        <v>0</v>
      </c>
      <c r="AN92" s="31">
        <v>21</v>
      </c>
      <c r="AO92" s="31">
        <f>H92*1</f>
        <v>0</v>
      </c>
      <c r="AP92" s="31">
        <f>H92*(1-1)</f>
        <v>0</v>
      </c>
      <c r="AQ92" s="32" t="s">
        <v>236</v>
      </c>
      <c r="AV92" s="31">
        <f>AW92+AX92</f>
        <v>0</v>
      </c>
      <c r="AW92" s="31">
        <f>G92*AO92</f>
        <v>0</v>
      </c>
      <c r="AX92" s="31">
        <f>G92*AP92</f>
        <v>0</v>
      </c>
      <c r="AY92" s="32" t="s">
        <v>237</v>
      </c>
      <c r="AZ92" s="32" t="s">
        <v>238</v>
      </c>
      <c r="BA92" s="12" t="s">
        <v>63</v>
      </c>
      <c r="BC92" s="31">
        <f>AW92+AX92</f>
        <v>0</v>
      </c>
      <c r="BD92" s="31">
        <f>H92/(100-BE92)*100</f>
        <v>0</v>
      </c>
      <c r="BE92" s="31">
        <v>0</v>
      </c>
      <c r="BF92" s="31">
        <f>O92</f>
        <v>0.4047</v>
      </c>
      <c r="BH92" s="31">
        <f>G92*AO92</f>
        <v>0</v>
      </c>
      <c r="BI92" s="31">
        <f>G92*AP92</f>
        <v>0</v>
      </c>
      <c r="BJ92" s="31">
        <f>G92*H92</f>
        <v>0</v>
      </c>
      <c r="BK92" s="31"/>
      <c r="BL92" s="31"/>
      <c r="BW92" s="31" t="str">
        <f>I92</f>
        <v>21</v>
      </c>
      <c r="BX92" s="4" t="s">
        <v>248</v>
      </c>
    </row>
    <row r="93" spans="1:76" x14ac:dyDescent="0.25">
      <c r="A93" s="78"/>
      <c r="B93" s="79"/>
      <c r="C93" s="79"/>
      <c r="D93" s="80" t="s">
        <v>182</v>
      </c>
      <c r="E93" s="80" t="s">
        <v>249</v>
      </c>
      <c r="F93" s="79"/>
      <c r="G93" s="81">
        <v>9.5</v>
      </c>
      <c r="H93" s="79"/>
      <c r="I93" s="79"/>
      <c r="J93" s="79"/>
      <c r="K93" s="79"/>
      <c r="L93" s="79"/>
      <c r="M93" s="79"/>
      <c r="N93" s="79"/>
      <c r="O93" s="79"/>
      <c r="P93" s="82"/>
    </row>
    <row r="94" spans="1:76" x14ac:dyDescent="0.25">
      <c r="A94" s="73" t="s">
        <v>250</v>
      </c>
      <c r="B94" s="74" t="s">
        <v>52</v>
      </c>
      <c r="C94" s="74" t="s">
        <v>251</v>
      </c>
      <c r="D94" s="150" t="s">
        <v>252</v>
      </c>
      <c r="E94" s="150"/>
      <c r="F94" s="74" t="s">
        <v>198</v>
      </c>
      <c r="G94" s="75">
        <v>1</v>
      </c>
      <c r="H94" s="75">
        <v>0</v>
      </c>
      <c r="I94" s="76" t="s">
        <v>59</v>
      </c>
      <c r="J94" s="75">
        <f>G94*AO94</f>
        <v>0</v>
      </c>
      <c r="K94" s="75">
        <f>G94*AP94</f>
        <v>0</v>
      </c>
      <c r="L94" s="75">
        <f>G94*H94</f>
        <v>0</v>
      </c>
      <c r="M94" s="75">
        <f>L94*(1+BW94/100)</f>
        <v>0</v>
      </c>
      <c r="N94" s="75">
        <v>5.5E-2</v>
      </c>
      <c r="O94" s="75">
        <f>G94*N94</f>
        <v>5.5E-2</v>
      </c>
      <c r="P94" s="77" t="s">
        <v>60</v>
      </c>
      <c r="Z94" s="31">
        <f>IF(AQ94="5",BJ94,0)</f>
        <v>0</v>
      </c>
      <c r="AB94" s="31">
        <f>IF(AQ94="1",BH94,0)</f>
        <v>0</v>
      </c>
      <c r="AC94" s="31">
        <f>IF(AQ94="1",BI94,0)</f>
        <v>0</v>
      </c>
      <c r="AD94" s="31">
        <f>IF(AQ94="7",BH94,0)</f>
        <v>0</v>
      </c>
      <c r="AE94" s="31">
        <f>IF(AQ94="7",BI94,0)</f>
        <v>0</v>
      </c>
      <c r="AF94" s="31">
        <f>IF(AQ94="2",BH94,0)</f>
        <v>0</v>
      </c>
      <c r="AG94" s="31">
        <f>IF(AQ94="2",BI94,0)</f>
        <v>0</v>
      </c>
      <c r="AH94" s="31">
        <f>IF(AQ94="0",BJ94,0)</f>
        <v>0</v>
      </c>
      <c r="AI94" s="12" t="s">
        <v>52</v>
      </c>
      <c r="AJ94" s="31">
        <f>IF(AN94=0,L94,0)</f>
        <v>0</v>
      </c>
      <c r="AK94" s="31">
        <f>IF(AN94=15,L94,0)</f>
        <v>0</v>
      </c>
      <c r="AL94" s="31">
        <f>IF(AN94=21,L94,0)</f>
        <v>0</v>
      </c>
      <c r="AN94" s="31">
        <v>21</v>
      </c>
      <c r="AO94" s="31">
        <f>H94*1</f>
        <v>0</v>
      </c>
      <c r="AP94" s="31">
        <f>H94*(1-1)</f>
        <v>0</v>
      </c>
      <c r="AQ94" s="32" t="s">
        <v>236</v>
      </c>
      <c r="AV94" s="31">
        <f>AW94+AX94</f>
        <v>0</v>
      </c>
      <c r="AW94" s="31">
        <f>G94*AO94</f>
        <v>0</v>
      </c>
      <c r="AX94" s="31">
        <f>G94*AP94</f>
        <v>0</v>
      </c>
      <c r="AY94" s="32" t="s">
        <v>237</v>
      </c>
      <c r="AZ94" s="32" t="s">
        <v>238</v>
      </c>
      <c r="BA94" s="12" t="s">
        <v>63</v>
      </c>
      <c r="BC94" s="31">
        <f>AW94+AX94</f>
        <v>0</v>
      </c>
      <c r="BD94" s="31">
        <f>H94/(100-BE94)*100</f>
        <v>0</v>
      </c>
      <c r="BE94" s="31">
        <v>0</v>
      </c>
      <c r="BF94" s="31">
        <f>O94</f>
        <v>5.5E-2</v>
      </c>
      <c r="BH94" s="31">
        <f>G94*AO94</f>
        <v>0</v>
      </c>
      <c r="BI94" s="31">
        <f>G94*AP94</f>
        <v>0</v>
      </c>
      <c r="BJ94" s="31">
        <f>G94*H94</f>
        <v>0</v>
      </c>
      <c r="BK94" s="31"/>
      <c r="BL94" s="31"/>
      <c r="BW94" s="31" t="str">
        <f>I94</f>
        <v>21</v>
      </c>
      <c r="BX94" s="4" t="s">
        <v>252</v>
      </c>
    </row>
    <row r="95" spans="1:76" x14ac:dyDescent="0.25">
      <c r="A95" s="78"/>
      <c r="B95" s="79"/>
      <c r="C95" s="79"/>
      <c r="D95" s="80" t="s">
        <v>55</v>
      </c>
      <c r="E95" s="80" t="s">
        <v>253</v>
      </c>
      <c r="F95" s="79"/>
      <c r="G95" s="81">
        <v>1</v>
      </c>
      <c r="H95" s="79"/>
      <c r="I95" s="79"/>
      <c r="J95" s="79"/>
      <c r="K95" s="79"/>
      <c r="L95" s="79"/>
      <c r="M95" s="79"/>
      <c r="N95" s="79"/>
      <c r="O95" s="79"/>
      <c r="P95" s="82"/>
    </row>
    <row r="96" spans="1:76" x14ac:dyDescent="0.25">
      <c r="A96" s="73" t="s">
        <v>254</v>
      </c>
      <c r="B96" s="74" t="s">
        <v>52</v>
      </c>
      <c r="C96" s="74" t="s">
        <v>255</v>
      </c>
      <c r="D96" s="150" t="s">
        <v>256</v>
      </c>
      <c r="E96" s="150"/>
      <c r="F96" s="74" t="s">
        <v>198</v>
      </c>
      <c r="G96" s="75">
        <v>1</v>
      </c>
      <c r="H96" s="75">
        <v>0</v>
      </c>
      <c r="I96" s="76" t="s">
        <v>59</v>
      </c>
      <c r="J96" s="75">
        <f>G96*AO96</f>
        <v>0</v>
      </c>
      <c r="K96" s="75">
        <f>G96*AP96</f>
        <v>0</v>
      </c>
      <c r="L96" s="75">
        <f>G96*H96</f>
        <v>0</v>
      </c>
      <c r="M96" s="75">
        <f>L96*(1+BW96/100)</f>
        <v>0</v>
      </c>
      <c r="N96" s="75">
        <v>1.2E-2</v>
      </c>
      <c r="O96" s="75">
        <f>G96*N96</f>
        <v>1.2E-2</v>
      </c>
      <c r="P96" s="77" t="s">
        <v>52</v>
      </c>
      <c r="Z96" s="31">
        <f>IF(AQ96="5",BJ96,0)</f>
        <v>0</v>
      </c>
      <c r="AB96" s="31">
        <f>IF(AQ96="1",BH96,0)</f>
        <v>0</v>
      </c>
      <c r="AC96" s="31">
        <f>IF(AQ96="1",BI96,0)</f>
        <v>0</v>
      </c>
      <c r="AD96" s="31">
        <f>IF(AQ96="7",BH96,0)</f>
        <v>0</v>
      </c>
      <c r="AE96" s="31">
        <f>IF(AQ96="7",BI96,0)</f>
        <v>0</v>
      </c>
      <c r="AF96" s="31">
        <f>IF(AQ96="2",BH96,0)</f>
        <v>0</v>
      </c>
      <c r="AG96" s="31">
        <f>IF(AQ96="2",BI96,0)</f>
        <v>0</v>
      </c>
      <c r="AH96" s="31">
        <f>IF(AQ96="0",BJ96,0)</f>
        <v>0</v>
      </c>
      <c r="AI96" s="12" t="s">
        <v>52</v>
      </c>
      <c r="AJ96" s="31">
        <f>IF(AN96=0,L96,0)</f>
        <v>0</v>
      </c>
      <c r="AK96" s="31">
        <f>IF(AN96=15,L96,0)</f>
        <v>0</v>
      </c>
      <c r="AL96" s="31">
        <f>IF(AN96=21,L96,0)</f>
        <v>0</v>
      </c>
      <c r="AN96" s="31">
        <v>21</v>
      </c>
      <c r="AO96" s="31">
        <f>H96*1</f>
        <v>0</v>
      </c>
      <c r="AP96" s="31">
        <f>H96*(1-1)</f>
        <v>0</v>
      </c>
      <c r="AQ96" s="32" t="s">
        <v>236</v>
      </c>
      <c r="AV96" s="31">
        <f>AW96+AX96</f>
        <v>0</v>
      </c>
      <c r="AW96" s="31">
        <f>G96*AO96</f>
        <v>0</v>
      </c>
      <c r="AX96" s="31">
        <f>G96*AP96</f>
        <v>0</v>
      </c>
      <c r="AY96" s="32" t="s">
        <v>237</v>
      </c>
      <c r="AZ96" s="32" t="s">
        <v>238</v>
      </c>
      <c r="BA96" s="12" t="s">
        <v>63</v>
      </c>
      <c r="BC96" s="31">
        <f>AW96+AX96</f>
        <v>0</v>
      </c>
      <c r="BD96" s="31">
        <f>H96/(100-BE96)*100</f>
        <v>0</v>
      </c>
      <c r="BE96" s="31">
        <v>0</v>
      </c>
      <c r="BF96" s="31">
        <f>O96</f>
        <v>1.2E-2</v>
      </c>
      <c r="BH96" s="31">
        <f>G96*AO96</f>
        <v>0</v>
      </c>
      <c r="BI96" s="31">
        <f>G96*AP96</f>
        <v>0</v>
      </c>
      <c r="BJ96" s="31">
        <f>G96*H96</f>
        <v>0</v>
      </c>
      <c r="BK96" s="31"/>
      <c r="BL96" s="31"/>
      <c r="BW96" s="31" t="str">
        <f>I96</f>
        <v>21</v>
      </c>
      <c r="BX96" s="4" t="s">
        <v>256</v>
      </c>
    </row>
    <row r="97" spans="1:76" x14ac:dyDescent="0.25">
      <c r="A97" s="78"/>
      <c r="B97" s="79"/>
      <c r="C97" s="79"/>
      <c r="D97" s="80" t="s">
        <v>55</v>
      </c>
      <c r="E97" s="80" t="s">
        <v>253</v>
      </c>
      <c r="F97" s="79"/>
      <c r="G97" s="81">
        <v>1</v>
      </c>
      <c r="H97" s="79"/>
      <c r="I97" s="79"/>
      <c r="J97" s="79"/>
      <c r="K97" s="79"/>
      <c r="L97" s="79"/>
      <c r="M97" s="79"/>
      <c r="N97" s="79"/>
      <c r="O97" s="79"/>
      <c r="P97" s="82"/>
    </row>
    <row r="98" spans="1:76" x14ac:dyDescent="0.25">
      <c r="A98" s="73" t="s">
        <v>257</v>
      </c>
      <c r="B98" s="74" t="s">
        <v>52</v>
      </c>
      <c r="C98" s="74" t="s">
        <v>258</v>
      </c>
      <c r="D98" s="150" t="s">
        <v>259</v>
      </c>
      <c r="E98" s="150"/>
      <c r="F98" s="74" t="s">
        <v>198</v>
      </c>
      <c r="G98" s="75">
        <v>1</v>
      </c>
      <c r="H98" s="75">
        <v>0</v>
      </c>
      <c r="I98" s="76" t="s">
        <v>59</v>
      </c>
      <c r="J98" s="75">
        <f>G98*AO98</f>
        <v>0</v>
      </c>
      <c r="K98" s="75">
        <f>G98*AP98</f>
        <v>0</v>
      </c>
      <c r="L98" s="75">
        <f>G98*H98</f>
        <v>0</v>
      </c>
      <c r="M98" s="75">
        <f>L98*(1+BW98/100)</f>
        <v>0</v>
      </c>
      <c r="N98" s="75">
        <v>9.9299999999999996E-3</v>
      </c>
      <c r="O98" s="75">
        <f>G98*N98</f>
        <v>9.9299999999999996E-3</v>
      </c>
      <c r="P98" s="77" t="s">
        <v>52</v>
      </c>
      <c r="Z98" s="31">
        <f>IF(AQ98="5",BJ98,0)</f>
        <v>0</v>
      </c>
      <c r="AB98" s="31">
        <f>IF(AQ98="1",BH98,0)</f>
        <v>0</v>
      </c>
      <c r="AC98" s="31">
        <f>IF(AQ98="1",BI98,0)</f>
        <v>0</v>
      </c>
      <c r="AD98" s="31">
        <f>IF(AQ98="7",BH98,0)</f>
        <v>0</v>
      </c>
      <c r="AE98" s="31">
        <f>IF(AQ98="7",BI98,0)</f>
        <v>0</v>
      </c>
      <c r="AF98" s="31">
        <f>IF(AQ98="2",BH98,0)</f>
        <v>0</v>
      </c>
      <c r="AG98" s="31">
        <f>IF(AQ98="2",BI98,0)</f>
        <v>0</v>
      </c>
      <c r="AH98" s="31">
        <f>IF(AQ98="0",BJ98,0)</f>
        <v>0</v>
      </c>
      <c r="AI98" s="12" t="s">
        <v>52</v>
      </c>
      <c r="AJ98" s="31">
        <f>IF(AN98=0,L98,0)</f>
        <v>0</v>
      </c>
      <c r="AK98" s="31">
        <f>IF(AN98=15,L98,0)</f>
        <v>0</v>
      </c>
      <c r="AL98" s="31">
        <f>IF(AN98=21,L98,0)</f>
        <v>0</v>
      </c>
      <c r="AN98" s="31">
        <v>21</v>
      </c>
      <c r="AO98" s="31">
        <f>H98*1</f>
        <v>0</v>
      </c>
      <c r="AP98" s="31">
        <f>H98*(1-1)</f>
        <v>0</v>
      </c>
      <c r="AQ98" s="32" t="s">
        <v>236</v>
      </c>
      <c r="AV98" s="31">
        <f>AW98+AX98</f>
        <v>0</v>
      </c>
      <c r="AW98" s="31">
        <f>G98*AO98</f>
        <v>0</v>
      </c>
      <c r="AX98" s="31">
        <f>G98*AP98</f>
        <v>0</v>
      </c>
      <c r="AY98" s="32" t="s">
        <v>237</v>
      </c>
      <c r="AZ98" s="32" t="s">
        <v>238</v>
      </c>
      <c r="BA98" s="12" t="s">
        <v>63</v>
      </c>
      <c r="BC98" s="31">
        <f>AW98+AX98</f>
        <v>0</v>
      </c>
      <c r="BD98" s="31">
        <f>H98/(100-BE98)*100</f>
        <v>0</v>
      </c>
      <c r="BE98" s="31">
        <v>0</v>
      </c>
      <c r="BF98" s="31">
        <f>O98</f>
        <v>9.9299999999999996E-3</v>
      </c>
      <c r="BH98" s="31">
        <f>G98*AO98</f>
        <v>0</v>
      </c>
      <c r="BI98" s="31">
        <f>G98*AP98</f>
        <v>0</v>
      </c>
      <c r="BJ98" s="31">
        <f>G98*H98</f>
        <v>0</v>
      </c>
      <c r="BK98" s="31"/>
      <c r="BL98" s="31"/>
      <c r="BW98" s="31" t="str">
        <f>I98</f>
        <v>21</v>
      </c>
      <c r="BX98" s="4" t="s">
        <v>259</v>
      </c>
    </row>
    <row r="99" spans="1:76" x14ac:dyDescent="0.25">
      <c r="A99" s="78"/>
      <c r="B99" s="79"/>
      <c r="C99" s="79"/>
      <c r="D99" s="80" t="s">
        <v>55</v>
      </c>
      <c r="E99" s="80" t="s">
        <v>253</v>
      </c>
      <c r="F99" s="79"/>
      <c r="G99" s="81">
        <v>1</v>
      </c>
      <c r="H99" s="79"/>
      <c r="I99" s="79"/>
      <c r="J99" s="79"/>
      <c r="K99" s="79"/>
      <c r="L99" s="79"/>
      <c r="M99" s="79"/>
      <c r="N99" s="79"/>
      <c r="O99" s="79"/>
      <c r="P99" s="82"/>
    </row>
    <row r="100" spans="1:76" x14ac:dyDescent="0.25">
      <c r="A100" s="73" t="s">
        <v>260</v>
      </c>
      <c r="B100" s="74" t="s">
        <v>52</v>
      </c>
      <c r="C100" s="74" t="s">
        <v>261</v>
      </c>
      <c r="D100" s="150" t="s">
        <v>262</v>
      </c>
      <c r="E100" s="150"/>
      <c r="F100" s="74" t="s">
        <v>198</v>
      </c>
      <c r="G100" s="75">
        <v>1</v>
      </c>
      <c r="H100" s="75">
        <v>0</v>
      </c>
      <c r="I100" s="76" t="s">
        <v>59</v>
      </c>
      <c r="J100" s="75">
        <f>G100*AO100</f>
        <v>0</v>
      </c>
      <c r="K100" s="75">
        <f>G100*AP100</f>
        <v>0</v>
      </c>
      <c r="L100" s="75">
        <f>G100*H100</f>
        <v>0</v>
      </c>
      <c r="M100" s="75">
        <f>L100*(1+BW100/100)</f>
        <v>0</v>
      </c>
      <c r="N100" s="75">
        <v>1.2E-2</v>
      </c>
      <c r="O100" s="75">
        <f>G100*N100</f>
        <v>1.2E-2</v>
      </c>
      <c r="P100" s="77" t="s">
        <v>60</v>
      </c>
      <c r="Z100" s="31">
        <f>IF(AQ100="5",BJ100,0)</f>
        <v>0</v>
      </c>
      <c r="AB100" s="31">
        <f>IF(AQ100="1",BH100,0)</f>
        <v>0</v>
      </c>
      <c r="AC100" s="31">
        <f>IF(AQ100="1",BI100,0)</f>
        <v>0</v>
      </c>
      <c r="AD100" s="31">
        <f>IF(AQ100="7",BH100,0)</f>
        <v>0</v>
      </c>
      <c r="AE100" s="31">
        <f>IF(AQ100="7",BI100,0)</f>
        <v>0</v>
      </c>
      <c r="AF100" s="31">
        <f>IF(AQ100="2",BH100,0)</f>
        <v>0</v>
      </c>
      <c r="AG100" s="31">
        <f>IF(AQ100="2",BI100,0)</f>
        <v>0</v>
      </c>
      <c r="AH100" s="31">
        <f>IF(AQ100="0",BJ100,0)</f>
        <v>0</v>
      </c>
      <c r="AI100" s="12" t="s">
        <v>52</v>
      </c>
      <c r="AJ100" s="31">
        <f>IF(AN100=0,L100,0)</f>
        <v>0</v>
      </c>
      <c r="AK100" s="31">
        <f>IF(AN100=15,L100,0)</f>
        <v>0</v>
      </c>
      <c r="AL100" s="31">
        <f>IF(AN100=21,L100,0)</f>
        <v>0</v>
      </c>
      <c r="AN100" s="31">
        <v>21</v>
      </c>
      <c r="AO100" s="31">
        <f>H100*1</f>
        <v>0</v>
      </c>
      <c r="AP100" s="31">
        <f>H100*(1-1)</f>
        <v>0</v>
      </c>
      <c r="AQ100" s="32" t="s">
        <v>236</v>
      </c>
      <c r="AV100" s="31">
        <f>AW100+AX100</f>
        <v>0</v>
      </c>
      <c r="AW100" s="31">
        <f>G100*AO100</f>
        <v>0</v>
      </c>
      <c r="AX100" s="31">
        <f>G100*AP100</f>
        <v>0</v>
      </c>
      <c r="AY100" s="32" t="s">
        <v>237</v>
      </c>
      <c r="AZ100" s="32" t="s">
        <v>238</v>
      </c>
      <c r="BA100" s="12" t="s">
        <v>63</v>
      </c>
      <c r="BC100" s="31">
        <f>AW100+AX100</f>
        <v>0</v>
      </c>
      <c r="BD100" s="31">
        <f>H100/(100-BE100)*100</f>
        <v>0</v>
      </c>
      <c r="BE100" s="31">
        <v>0</v>
      </c>
      <c r="BF100" s="31">
        <f>O100</f>
        <v>1.2E-2</v>
      </c>
      <c r="BH100" s="31">
        <f>G100*AO100</f>
        <v>0</v>
      </c>
      <c r="BI100" s="31">
        <f>G100*AP100</f>
        <v>0</v>
      </c>
      <c r="BJ100" s="31">
        <f>G100*H100</f>
        <v>0</v>
      </c>
      <c r="BK100" s="31"/>
      <c r="BL100" s="31"/>
      <c r="BW100" s="31" t="str">
        <f>I100</f>
        <v>21</v>
      </c>
      <c r="BX100" s="4" t="s">
        <v>262</v>
      </c>
    </row>
    <row r="101" spans="1:76" x14ac:dyDescent="0.25">
      <c r="A101" s="78"/>
      <c r="B101" s="79"/>
      <c r="C101" s="79"/>
      <c r="D101" s="80" t="s">
        <v>55</v>
      </c>
      <c r="E101" s="80" t="s">
        <v>253</v>
      </c>
      <c r="F101" s="79"/>
      <c r="G101" s="81">
        <v>1</v>
      </c>
      <c r="H101" s="79"/>
      <c r="I101" s="79"/>
      <c r="J101" s="79"/>
      <c r="K101" s="79"/>
      <c r="L101" s="79"/>
      <c r="M101" s="79"/>
      <c r="N101" s="79"/>
      <c r="O101" s="79"/>
      <c r="P101" s="82"/>
    </row>
    <row r="102" spans="1:76" x14ac:dyDescent="0.25">
      <c r="A102" s="73" t="s">
        <v>263</v>
      </c>
      <c r="B102" s="74" t="s">
        <v>52</v>
      </c>
      <c r="C102" s="74" t="s">
        <v>264</v>
      </c>
      <c r="D102" s="150" t="s">
        <v>265</v>
      </c>
      <c r="E102" s="150"/>
      <c r="F102" s="74" t="s">
        <v>198</v>
      </c>
      <c r="G102" s="75">
        <v>1</v>
      </c>
      <c r="H102" s="75">
        <v>0</v>
      </c>
      <c r="I102" s="76" t="s">
        <v>59</v>
      </c>
      <c r="J102" s="75">
        <f>G102*AO102</f>
        <v>0</v>
      </c>
      <c r="K102" s="75">
        <f>G102*AP102</f>
        <v>0</v>
      </c>
      <c r="L102" s="75">
        <f>G102*H102</f>
        <v>0</v>
      </c>
      <c r="M102" s="75">
        <f>L102*(1+BW102/100)</f>
        <v>0</v>
      </c>
      <c r="N102" s="75">
        <v>1.5E-3</v>
      </c>
      <c r="O102" s="75">
        <f>G102*N102</f>
        <v>1.5E-3</v>
      </c>
      <c r="P102" s="77" t="s">
        <v>52</v>
      </c>
      <c r="Z102" s="31">
        <f>IF(AQ102="5",BJ102,0)</f>
        <v>0</v>
      </c>
      <c r="AB102" s="31">
        <f>IF(AQ102="1",BH102,0)</f>
        <v>0</v>
      </c>
      <c r="AC102" s="31">
        <f>IF(AQ102="1",BI102,0)</f>
        <v>0</v>
      </c>
      <c r="AD102" s="31">
        <f>IF(AQ102="7",BH102,0)</f>
        <v>0</v>
      </c>
      <c r="AE102" s="31">
        <f>IF(AQ102="7",BI102,0)</f>
        <v>0</v>
      </c>
      <c r="AF102" s="31">
        <f>IF(AQ102="2",BH102,0)</f>
        <v>0</v>
      </c>
      <c r="AG102" s="31">
        <f>IF(AQ102="2",BI102,0)</f>
        <v>0</v>
      </c>
      <c r="AH102" s="31">
        <f>IF(AQ102="0",BJ102,0)</f>
        <v>0</v>
      </c>
      <c r="AI102" s="12" t="s">
        <v>52</v>
      </c>
      <c r="AJ102" s="31">
        <f>IF(AN102=0,L102,0)</f>
        <v>0</v>
      </c>
      <c r="AK102" s="31">
        <f>IF(AN102=15,L102,0)</f>
        <v>0</v>
      </c>
      <c r="AL102" s="31">
        <f>IF(AN102=21,L102,0)</f>
        <v>0</v>
      </c>
      <c r="AN102" s="31">
        <v>21</v>
      </c>
      <c r="AO102" s="31">
        <f>H102*1</f>
        <v>0</v>
      </c>
      <c r="AP102" s="31">
        <f>H102*(1-1)</f>
        <v>0</v>
      </c>
      <c r="AQ102" s="32" t="s">
        <v>236</v>
      </c>
      <c r="AV102" s="31">
        <f>AW102+AX102</f>
        <v>0</v>
      </c>
      <c r="AW102" s="31">
        <f>G102*AO102</f>
        <v>0</v>
      </c>
      <c r="AX102" s="31">
        <f>G102*AP102</f>
        <v>0</v>
      </c>
      <c r="AY102" s="32" t="s">
        <v>237</v>
      </c>
      <c r="AZ102" s="32" t="s">
        <v>238</v>
      </c>
      <c r="BA102" s="12" t="s">
        <v>63</v>
      </c>
      <c r="BC102" s="31">
        <f>AW102+AX102</f>
        <v>0</v>
      </c>
      <c r="BD102" s="31">
        <f>H102/(100-BE102)*100</f>
        <v>0</v>
      </c>
      <c r="BE102" s="31">
        <v>0</v>
      </c>
      <c r="BF102" s="31">
        <f>O102</f>
        <v>1.5E-3</v>
      </c>
      <c r="BH102" s="31">
        <f>G102*AO102</f>
        <v>0</v>
      </c>
      <c r="BI102" s="31">
        <f>G102*AP102</f>
        <v>0</v>
      </c>
      <c r="BJ102" s="31">
        <f>G102*H102</f>
        <v>0</v>
      </c>
      <c r="BK102" s="31"/>
      <c r="BL102" s="31"/>
      <c r="BW102" s="31" t="str">
        <f>I102</f>
        <v>21</v>
      </c>
      <c r="BX102" s="4" t="s">
        <v>265</v>
      </c>
    </row>
    <row r="103" spans="1:76" x14ac:dyDescent="0.25">
      <c r="A103" s="78"/>
      <c r="B103" s="79"/>
      <c r="C103" s="79"/>
      <c r="D103" s="80" t="s">
        <v>55</v>
      </c>
      <c r="E103" s="80" t="s">
        <v>253</v>
      </c>
      <c r="F103" s="79"/>
      <c r="G103" s="81">
        <v>1</v>
      </c>
      <c r="H103" s="79"/>
      <c r="I103" s="79"/>
      <c r="J103" s="79"/>
      <c r="K103" s="79"/>
      <c r="L103" s="79"/>
      <c r="M103" s="79"/>
      <c r="N103" s="79"/>
      <c r="O103" s="79"/>
      <c r="P103" s="82"/>
    </row>
    <row r="104" spans="1:76" x14ac:dyDescent="0.25">
      <c r="A104" s="73" t="s">
        <v>266</v>
      </c>
      <c r="B104" s="74" t="s">
        <v>52</v>
      </c>
      <c r="C104" s="74" t="s">
        <v>267</v>
      </c>
      <c r="D104" s="150" t="s">
        <v>268</v>
      </c>
      <c r="E104" s="150"/>
      <c r="F104" s="74" t="s">
        <v>221</v>
      </c>
      <c r="G104" s="75">
        <v>10.537699999999999</v>
      </c>
      <c r="H104" s="75">
        <v>0</v>
      </c>
      <c r="I104" s="76" t="s">
        <v>59</v>
      </c>
      <c r="J104" s="75">
        <f>G104*AO104</f>
        <v>0</v>
      </c>
      <c r="K104" s="75">
        <f>G104*AP104</f>
        <v>0</v>
      </c>
      <c r="L104" s="75">
        <f>G104*H104</f>
        <v>0</v>
      </c>
      <c r="M104" s="75">
        <f>L104*(1+BW104/100)</f>
        <v>0</v>
      </c>
      <c r="N104" s="75">
        <v>1</v>
      </c>
      <c r="O104" s="75">
        <f>G104*N104</f>
        <v>10.537699999999999</v>
      </c>
      <c r="P104" s="77" t="s">
        <v>60</v>
      </c>
      <c r="Z104" s="31">
        <f>IF(AQ104="5",BJ104,0)</f>
        <v>0</v>
      </c>
      <c r="AB104" s="31">
        <f>IF(AQ104="1",BH104,0)</f>
        <v>0</v>
      </c>
      <c r="AC104" s="31">
        <f>IF(AQ104="1",BI104,0)</f>
        <v>0</v>
      </c>
      <c r="AD104" s="31">
        <f>IF(AQ104="7",BH104,0)</f>
        <v>0</v>
      </c>
      <c r="AE104" s="31">
        <f>IF(AQ104="7",BI104,0)</f>
        <v>0</v>
      </c>
      <c r="AF104" s="31">
        <f>IF(AQ104="2",BH104,0)</f>
        <v>0</v>
      </c>
      <c r="AG104" s="31">
        <f>IF(AQ104="2",BI104,0)</f>
        <v>0</v>
      </c>
      <c r="AH104" s="31">
        <f>IF(AQ104="0",BJ104,0)</f>
        <v>0</v>
      </c>
      <c r="AI104" s="12" t="s">
        <v>52</v>
      </c>
      <c r="AJ104" s="31">
        <f>IF(AN104=0,L104,0)</f>
        <v>0</v>
      </c>
      <c r="AK104" s="31">
        <f>IF(AN104=15,L104,0)</f>
        <v>0</v>
      </c>
      <c r="AL104" s="31">
        <f>IF(AN104=21,L104,0)</f>
        <v>0</v>
      </c>
      <c r="AN104" s="31">
        <v>21</v>
      </c>
      <c r="AO104" s="31">
        <f>H104*1</f>
        <v>0</v>
      </c>
      <c r="AP104" s="31">
        <f>H104*(1-1)</f>
        <v>0</v>
      </c>
      <c r="AQ104" s="32" t="s">
        <v>236</v>
      </c>
      <c r="AV104" s="31">
        <f>AW104+AX104</f>
        <v>0</v>
      </c>
      <c r="AW104" s="31">
        <f>G104*AO104</f>
        <v>0</v>
      </c>
      <c r="AX104" s="31">
        <f>G104*AP104</f>
        <v>0</v>
      </c>
      <c r="AY104" s="32" t="s">
        <v>237</v>
      </c>
      <c r="AZ104" s="32" t="s">
        <v>238</v>
      </c>
      <c r="BA104" s="12" t="s">
        <v>63</v>
      </c>
      <c r="BC104" s="31">
        <f>AW104+AX104</f>
        <v>0</v>
      </c>
      <c r="BD104" s="31">
        <f>H104/(100-BE104)*100</f>
        <v>0</v>
      </c>
      <c r="BE104" s="31">
        <v>0</v>
      </c>
      <c r="BF104" s="31">
        <f>O104</f>
        <v>10.537699999999999</v>
      </c>
      <c r="BH104" s="31">
        <f>G104*AO104</f>
        <v>0</v>
      </c>
      <c r="BI104" s="31">
        <f>G104*AP104</f>
        <v>0</v>
      </c>
      <c r="BJ104" s="31">
        <f>G104*H104</f>
        <v>0</v>
      </c>
      <c r="BK104" s="31"/>
      <c r="BL104" s="31"/>
      <c r="BW104" s="31" t="str">
        <f>I104</f>
        <v>21</v>
      </c>
      <c r="BX104" s="4" t="s">
        <v>268</v>
      </c>
    </row>
    <row r="105" spans="1:76" x14ac:dyDescent="0.25">
      <c r="A105" s="78"/>
      <c r="B105" s="79"/>
      <c r="C105" s="79"/>
      <c r="D105" s="80" t="s">
        <v>269</v>
      </c>
      <c r="E105" s="80" t="s">
        <v>270</v>
      </c>
      <c r="F105" s="79"/>
      <c r="G105" s="81">
        <v>10.537699999999999</v>
      </c>
      <c r="H105" s="79"/>
      <c r="I105" s="79"/>
      <c r="J105" s="79"/>
      <c r="K105" s="79"/>
      <c r="L105" s="79"/>
      <c r="M105" s="79"/>
      <c r="N105" s="79"/>
      <c r="O105" s="79"/>
      <c r="P105" s="82"/>
    </row>
    <row r="106" spans="1:76" x14ac:dyDescent="0.25">
      <c r="A106" s="73" t="s">
        <v>271</v>
      </c>
      <c r="B106" s="74" t="s">
        <v>52</v>
      </c>
      <c r="C106" s="74" t="s">
        <v>272</v>
      </c>
      <c r="D106" s="150" t="s">
        <v>273</v>
      </c>
      <c r="E106" s="150"/>
      <c r="F106" s="74" t="s">
        <v>221</v>
      </c>
      <c r="G106" s="75">
        <v>5.9118000000000004</v>
      </c>
      <c r="H106" s="75">
        <v>0</v>
      </c>
      <c r="I106" s="76" t="s">
        <v>59</v>
      </c>
      <c r="J106" s="75">
        <f>G106*AO106</f>
        <v>0</v>
      </c>
      <c r="K106" s="75">
        <f>G106*AP106</f>
        <v>0</v>
      </c>
      <c r="L106" s="75">
        <f>G106*H106</f>
        <v>0</v>
      </c>
      <c r="M106" s="75">
        <f>L106*(1+BW106/100)</f>
        <v>0</v>
      </c>
      <c r="N106" s="75">
        <v>1</v>
      </c>
      <c r="O106" s="75">
        <f>G106*N106</f>
        <v>5.9118000000000004</v>
      </c>
      <c r="P106" s="77" t="s">
        <v>60</v>
      </c>
      <c r="Z106" s="31">
        <f>IF(AQ106="5",BJ106,0)</f>
        <v>0</v>
      </c>
      <c r="AB106" s="31">
        <f>IF(AQ106="1",BH106,0)</f>
        <v>0</v>
      </c>
      <c r="AC106" s="31">
        <f>IF(AQ106="1",BI106,0)</f>
        <v>0</v>
      </c>
      <c r="AD106" s="31">
        <f>IF(AQ106="7",BH106,0)</f>
        <v>0</v>
      </c>
      <c r="AE106" s="31">
        <f>IF(AQ106="7",BI106,0)</f>
        <v>0</v>
      </c>
      <c r="AF106" s="31">
        <f>IF(AQ106="2",BH106,0)</f>
        <v>0</v>
      </c>
      <c r="AG106" s="31">
        <f>IF(AQ106="2",BI106,0)</f>
        <v>0</v>
      </c>
      <c r="AH106" s="31">
        <f>IF(AQ106="0",BJ106,0)</f>
        <v>0</v>
      </c>
      <c r="AI106" s="12" t="s">
        <v>52</v>
      </c>
      <c r="AJ106" s="31">
        <f>IF(AN106=0,L106,0)</f>
        <v>0</v>
      </c>
      <c r="AK106" s="31">
        <f>IF(AN106=15,L106,0)</f>
        <v>0</v>
      </c>
      <c r="AL106" s="31">
        <f>IF(AN106=21,L106,0)</f>
        <v>0</v>
      </c>
      <c r="AN106" s="31">
        <v>21</v>
      </c>
      <c r="AO106" s="31">
        <f>H106*1</f>
        <v>0</v>
      </c>
      <c r="AP106" s="31">
        <f>H106*(1-1)</f>
        <v>0</v>
      </c>
      <c r="AQ106" s="32" t="s">
        <v>236</v>
      </c>
      <c r="AV106" s="31">
        <f>AW106+AX106</f>
        <v>0</v>
      </c>
      <c r="AW106" s="31">
        <f>G106*AO106</f>
        <v>0</v>
      </c>
      <c r="AX106" s="31">
        <f>G106*AP106</f>
        <v>0</v>
      </c>
      <c r="AY106" s="32" t="s">
        <v>237</v>
      </c>
      <c r="AZ106" s="32" t="s">
        <v>238</v>
      </c>
      <c r="BA106" s="12" t="s">
        <v>63</v>
      </c>
      <c r="BC106" s="31">
        <f>AW106+AX106</f>
        <v>0</v>
      </c>
      <c r="BD106" s="31">
        <f>H106/(100-BE106)*100</f>
        <v>0</v>
      </c>
      <c r="BE106" s="31">
        <v>0</v>
      </c>
      <c r="BF106" s="31">
        <f>O106</f>
        <v>5.9118000000000004</v>
      </c>
      <c r="BH106" s="31">
        <f>G106*AO106</f>
        <v>0</v>
      </c>
      <c r="BI106" s="31">
        <f>G106*AP106</f>
        <v>0</v>
      </c>
      <c r="BJ106" s="31">
        <f>G106*H106</f>
        <v>0</v>
      </c>
      <c r="BK106" s="31"/>
      <c r="BL106" s="31"/>
      <c r="BW106" s="31" t="str">
        <f>I106</f>
        <v>21</v>
      </c>
      <c r="BX106" s="4" t="s">
        <v>273</v>
      </c>
    </row>
    <row r="107" spans="1:76" x14ac:dyDescent="0.25">
      <c r="A107" s="89"/>
      <c r="B107" s="90"/>
      <c r="C107" s="90"/>
      <c r="D107" s="91" t="s">
        <v>274</v>
      </c>
      <c r="E107" s="91" t="s">
        <v>275</v>
      </c>
      <c r="F107" s="90"/>
      <c r="G107" s="92">
        <v>5.9118000000000004</v>
      </c>
      <c r="H107" s="90"/>
      <c r="I107" s="90"/>
      <c r="J107" s="90"/>
      <c r="K107" s="90"/>
      <c r="L107" s="90"/>
      <c r="M107" s="90"/>
      <c r="N107" s="90"/>
      <c r="O107" s="90"/>
      <c r="P107" s="93"/>
    </row>
    <row r="108" spans="1:76" x14ac:dyDescent="0.25">
      <c r="J108" s="151" t="s">
        <v>276</v>
      </c>
      <c r="K108" s="151"/>
      <c r="L108" s="34">
        <f>L12+L19+L22+L33+L38+L51+L56+L59+L64+L67+L78+L81+L84+L87</f>
        <v>0</v>
      </c>
      <c r="M108" s="34">
        <f>M12+M19+M22+M33+M38+M51+M56+M59+M64+M67+M78+M81+M84+M87</f>
        <v>0</v>
      </c>
    </row>
    <row r="109" spans="1:76" x14ac:dyDescent="0.25">
      <c r="A109" s="35" t="s">
        <v>277</v>
      </c>
    </row>
    <row r="110" spans="1:76" ht="12.75" customHeight="1" x14ac:dyDescent="0.25">
      <c r="A110" s="94" t="s">
        <v>52</v>
      </c>
      <c r="B110" s="95"/>
      <c r="C110" s="95"/>
      <c r="D110" s="95"/>
      <c r="E110" s="95"/>
      <c r="F110" s="95"/>
      <c r="G110" s="95"/>
      <c r="H110" s="95"/>
      <c r="I110" s="95"/>
      <c r="J110" s="95"/>
      <c r="K110" s="95"/>
      <c r="L110" s="95"/>
      <c r="M110" s="95"/>
      <c r="N110" s="95"/>
      <c r="O110" s="95"/>
      <c r="P110" s="95"/>
    </row>
  </sheetData>
  <mergeCells count="84">
    <mergeCell ref="A1:P1"/>
    <mergeCell ref="A2:C3"/>
    <mergeCell ref="A4:C5"/>
    <mergeCell ref="A6:C7"/>
    <mergeCell ref="A8:C9"/>
    <mergeCell ref="F2:G3"/>
    <mergeCell ref="F4:G5"/>
    <mergeCell ref="F6:G7"/>
    <mergeCell ref="F8:G9"/>
    <mergeCell ref="I2:I3"/>
    <mergeCell ref="I4:I5"/>
    <mergeCell ref="I6:I7"/>
    <mergeCell ref="I8:I9"/>
    <mergeCell ref="D2:E3"/>
    <mergeCell ref="D4:E5"/>
    <mergeCell ref="D6:E7"/>
    <mergeCell ref="J2:P3"/>
    <mergeCell ref="J4:P5"/>
    <mergeCell ref="J6:P7"/>
    <mergeCell ref="J8:P9"/>
    <mergeCell ref="D10:E10"/>
    <mergeCell ref="D8:E9"/>
    <mergeCell ref="H2:H3"/>
    <mergeCell ref="H4:H5"/>
    <mergeCell ref="H6:H7"/>
    <mergeCell ref="H8:H9"/>
    <mergeCell ref="D11:E11"/>
    <mergeCell ref="J10:L10"/>
    <mergeCell ref="N10:O10"/>
    <mergeCell ref="D12:E12"/>
    <mergeCell ref="D13:E13"/>
    <mergeCell ref="D15:E15"/>
    <mergeCell ref="D17:E17"/>
    <mergeCell ref="D19:E19"/>
    <mergeCell ref="D20:E20"/>
    <mergeCell ref="D22:E22"/>
    <mergeCell ref="D23:E23"/>
    <mergeCell ref="D25:E25"/>
    <mergeCell ref="D27:E27"/>
    <mergeCell ref="D29:E29"/>
    <mergeCell ref="D31:E31"/>
    <mergeCell ref="D33:E33"/>
    <mergeCell ref="D34:E34"/>
    <mergeCell ref="D36:E36"/>
    <mergeCell ref="D38:E38"/>
    <mergeCell ref="D39:E39"/>
    <mergeCell ref="D41:E41"/>
    <mergeCell ref="D47:E47"/>
    <mergeCell ref="D49:E49"/>
    <mergeCell ref="D51:E51"/>
    <mergeCell ref="D52:E52"/>
    <mergeCell ref="D54:E54"/>
    <mergeCell ref="D56:E56"/>
    <mergeCell ref="D57:E57"/>
    <mergeCell ref="D59:E59"/>
    <mergeCell ref="D60:E60"/>
    <mergeCell ref="D62:E62"/>
    <mergeCell ref="D64:E64"/>
    <mergeCell ref="D65:E65"/>
    <mergeCell ref="D67:E67"/>
    <mergeCell ref="D68:E68"/>
    <mergeCell ref="D70:E70"/>
    <mergeCell ref="D72:E72"/>
    <mergeCell ref="D74:E74"/>
    <mergeCell ref="D76:E76"/>
    <mergeCell ref="D78:E78"/>
    <mergeCell ref="D79:E79"/>
    <mergeCell ref="D81:E81"/>
    <mergeCell ref="D82:E82"/>
    <mergeCell ref="D84:E84"/>
    <mergeCell ref="D85:E85"/>
    <mergeCell ref="D87:E87"/>
    <mergeCell ref="D88:E88"/>
    <mergeCell ref="D90:E90"/>
    <mergeCell ref="D92:E92"/>
    <mergeCell ref="D94:E94"/>
    <mergeCell ref="D106:E106"/>
    <mergeCell ref="J108:K108"/>
    <mergeCell ref="A110:P110"/>
    <mergeCell ref="D96:E96"/>
    <mergeCell ref="D98:E98"/>
    <mergeCell ref="D100:E100"/>
    <mergeCell ref="D102:E102"/>
    <mergeCell ref="D104:E104"/>
  </mergeCells>
  <pageMargins left="0.59055118110236227" right="0.39370078740157483" top="0.59055118110236227" bottom="0.59055118110236227" header="0" footer="0"/>
  <pageSetup scale="54" fitToHeight="0" orientation="landscape" r:id="rId1"/>
  <headerFooter>
    <oddFooter>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36"/>
  <sheetViews>
    <sheetView workbookViewId="0">
      <selection activeCell="A36" sqref="A36:E36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7.140625" customWidth="1"/>
    <col min="9" max="9" width="22.85546875" customWidth="1"/>
  </cols>
  <sheetData>
    <row r="1" spans="1:9" ht="54.75" customHeight="1" x14ac:dyDescent="0.25">
      <c r="A1" s="138" t="s">
        <v>325</v>
      </c>
      <c r="B1" s="139"/>
      <c r="C1" s="139"/>
      <c r="D1" s="139"/>
      <c r="E1" s="139"/>
      <c r="F1" s="139"/>
      <c r="G1" s="139"/>
      <c r="H1" s="139"/>
      <c r="I1" s="139"/>
    </row>
    <row r="2" spans="1:9" x14ac:dyDescent="0.25">
      <c r="A2" s="140" t="s">
        <v>0</v>
      </c>
      <c r="B2" s="141"/>
      <c r="C2" s="135" t="str">
        <f>'Soupis prací'!D2</f>
        <v>NEMOCNICE KYJOV - URGENTNÍ PŘÍJEM</v>
      </c>
      <c r="D2" s="136"/>
      <c r="E2" s="132" t="s">
        <v>4</v>
      </c>
      <c r="F2" s="132" t="str">
        <f>'Soupis prací'!J2</f>
        <v> </v>
      </c>
      <c r="G2" s="141"/>
      <c r="H2" s="132" t="s">
        <v>283</v>
      </c>
      <c r="I2" s="143" t="s">
        <v>52</v>
      </c>
    </row>
    <row r="3" spans="1:9" ht="15" customHeight="1" x14ac:dyDescent="0.25">
      <c r="A3" s="142"/>
      <c r="B3" s="95"/>
      <c r="C3" s="137"/>
      <c r="D3" s="137"/>
      <c r="E3" s="95"/>
      <c r="F3" s="95"/>
      <c r="G3" s="95"/>
      <c r="H3" s="95"/>
      <c r="I3" s="144"/>
    </row>
    <row r="4" spans="1:9" x14ac:dyDescent="0.25">
      <c r="A4" s="133" t="s">
        <v>6</v>
      </c>
      <c r="B4" s="95"/>
      <c r="C4" s="94" t="str">
        <f>'Soupis prací'!D4</f>
        <v>D.1.14_IO 104 - AREÁLOVÉ ROZVODY KANALIZACE</v>
      </c>
      <c r="D4" s="95"/>
      <c r="E4" s="94" t="s">
        <v>9</v>
      </c>
      <c r="F4" s="94" t="str">
        <f>'Soupis prací'!J4</f>
        <v> </v>
      </c>
      <c r="G4" s="95"/>
      <c r="H4" s="94" t="s">
        <v>283</v>
      </c>
      <c r="I4" s="144" t="s">
        <v>52</v>
      </c>
    </row>
    <row r="5" spans="1:9" ht="15" customHeight="1" x14ac:dyDescent="0.25">
      <c r="A5" s="142"/>
      <c r="B5" s="95"/>
      <c r="C5" s="95"/>
      <c r="D5" s="95"/>
      <c r="E5" s="95"/>
      <c r="F5" s="95"/>
      <c r="G5" s="95"/>
      <c r="H5" s="95"/>
      <c r="I5" s="144"/>
    </row>
    <row r="6" spans="1:9" x14ac:dyDescent="0.25">
      <c r="A6" s="133" t="s">
        <v>10</v>
      </c>
      <c r="B6" s="95"/>
      <c r="C6" s="94" t="str">
        <f>'Soupis prací'!D6</f>
        <v>KYJOV</v>
      </c>
      <c r="D6" s="95"/>
      <c r="E6" s="94" t="s">
        <v>13</v>
      </c>
      <c r="F6" s="94" t="str">
        <f>'Soupis prací'!J6</f>
        <v> </v>
      </c>
      <c r="G6" s="95"/>
      <c r="H6" s="94" t="s">
        <v>283</v>
      </c>
      <c r="I6" s="144" t="s">
        <v>52</v>
      </c>
    </row>
    <row r="7" spans="1:9" ht="15" customHeight="1" x14ac:dyDescent="0.25">
      <c r="A7" s="142"/>
      <c r="B7" s="95"/>
      <c r="C7" s="95"/>
      <c r="D7" s="95"/>
      <c r="E7" s="95"/>
      <c r="F7" s="95"/>
      <c r="G7" s="95"/>
      <c r="H7" s="95"/>
      <c r="I7" s="144"/>
    </row>
    <row r="8" spans="1:9" x14ac:dyDescent="0.25">
      <c r="A8" s="133" t="s">
        <v>8</v>
      </c>
      <c r="B8" s="95"/>
      <c r="C8" s="94" t="str">
        <f>'Soupis prací'!H4</f>
        <v xml:space="preserve"> </v>
      </c>
      <c r="D8" s="95"/>
      <c r="E8" s="94" t="s">
        <v>12</v>
      </c>
      <c r="F8" s="94" t="str">
        <f>'Soupis prací'!H6</f>
        <v xml:space="preserve"> </v>
      </c>
      <c r="G8" s="95"/>
      <c r="H8" s="95" t="s">
        <v>284</v>
      </c>
      <c r="I8" s="145">
        <v>39</v>
      </c>
    </row>
    <row r="9" spans="1:9" x14ac:dyDescent="0.25">
      <c r="A9" s="142"/>
      <c r="B9" s="95"/>
      <c r="C9" s="95"/>
      <c r="D9" s="95"/>
      <c r="E9" s="95"/>
      <c r="F9" s="95"/>
      <c r="G9" s="95"/>
      <c r="H9" s="95"/>
      <c r="I9" s="144"/>
    </row>
    <row r="10" spans="1:9" x14ac:dyDescent="0.25">
      <c r="A10" s="133" t="s">
        <v>14</v>
      </c>
      <c r="B10" s="95"/>
      <c r="C10" s="94" t="str">
        <f>'Soupis prací'!D8</f>
        <v>8272919</v>
      </c>
      <c r="D10" s="95"/>
      <c r="E10" s="94" t="s">
        <v>17</v>
      </c>
      <c r="F10" s="94" t="str">
        <f>'Soupis prací'!J8</f>
        <v> </v>
      </c>
      <c r="G10" s="95"/>
      <c r="H10" s="95" t="s">
        <v>285</v>
      </c>
      <c r="I10" s="126">
        <f>'Soupis prací'!H8</f>
        <v>0</v>
      </c>
    </row>
    <row r="11" spans="1:9" x14ac:dyDescent="0.25">
      <c r="A11" s="134"/>
      <c r="B11" s="131"/>
      <c r="C11" s="131"/>
      <c r="D11" s="131"/>
      <c r="E11" s="131"/>
      <c r="F11" s="131"/>
      <c r="G11" s="131"/>
      <c r="H11" s="131"/>
      <c r="I11" s="127"/>
    </row>
    <row r="13" spans="1:9" ht="15.75" x14ac:dyDescent="0.25">
      <c r="A13" s="173" t="s">
        <v>326</v>
      </c>
      <c r="B13" s="173"/>
      <c r="C13" s="173"/>
      <c r="D13" s="173"/>
      <c r="E13" s="173"/>
    </row>
    <row r="14" spans="1:9" x14ac:dyDescent="0.25">
      <c r="A14" s="174" t="s">
        <v>327</v>
      </c>
      <c r="B14" s="175"/>
      <c r="C14" s="175"/>
      <c r="D14" s="175"/>
      <c r="E14" s="176"/>
      <c r="F14" s="65" t="s">
        <v>328</v>
      </c>
      <c r="G14" s="65" t="s">
        <v>329</v>
      </c>
      <c r="H14" s="65" t="s">
        <v>330</v>
      </c>
      <c r="I14" s="65" t="s">
        <v>328</v>
      </c>
    </row>
    <row r="15" spans="1:9" x14ac:dyDescent="0.25">
      <c r="A15" s="180" t="s">
        <v>295</v>
      </c>
      <c r="B15" s="181"/>
      <c r="C15" s="181"/>
      <c r="D15" s="181"/>
      <c r="E15" s="182"/>
      <c r="F15" s="66">
        <v>0</v>
      </c>
      <c r="G15" s="67" t="s">
        <v>52</v>
      </c>
      <c r="H15" s="67" t="s">
        <v>52</v>
      </c>
      <c r="I15" s="66">
        <f>F15</f>
        <v>0</v>
      </c>
    </row>
    <row r="16" spans="1:9" x14ac:dyDescent="0.25">
      <c r="A16" s="180" t="s">
        <v>297</v>
      </c>
      <c r="B16" s="181"/>
      <c r="C16" s="181"/>
      <c r="D16" s="181"/>
      <c r="E16" s="182"/>
      <c r="F16" s="66">
        <v>0</v>
      </c>
      <c r="G16" s="67" t="s">
        <v>52</v>
      </c>
      <c r="H16" s="67" t="s">
        <v>52</v>
      </c>
      <c r="I16" s="66">
        <f>F16</f>
        <v>0</v>
      </c>
    </row>
    <row r="17" spans="1:9" x14ac:dyDescent="0.25">
      <c r="A17" s="177" t="s">
        <v>300</v>
      </c>
      <c r="B17" s="178"/>
      <c r="C17" s="178"/>
      <c r="D17" s="178"/>
      <c r="E17" s="179"/>
      <c r="F17" s="68">
        <v>0</v>
      </c>
      <c r="G17" s="69" t="s">
        <v>52</v>
      </c>
      <c r="H17" s="69" t="s">
        <v>52</v>
      </c>
      <c r="I17" s="68">
        <f>F17</f>
        <v>0</v>
      </c>
    </row>
    <row r="18" spans="1:9" x14ac:dyDescent="0.25">
      <c r="A18" s="164" t="s">
        <v>331</v>
      </c>
      <c r="B18" s="165"/>
      <c r="C18" s="165"/>
      <c r="D18" s="165"/>
      <c r="E18" s="166"/>
      <c r="F18" s="70" t="s">
        <v>52</v>
      </c>
      <c r="G18" s="71" t="s">
        <v>52</v>
      </c>
      <c r="H18" s="71" t="s">
        <v>52</v>
      </c>
      <c r="I18" s="72">
        <f>SUM(I15:I17)</f>
        <v>0</v>
      </c>
    </row>
    <row r="20" spans="1:9" x14ac:dyDescent="0.25">
      <c r="A20" s="174" t="s">
        <v>292</v>
      </c>
      <c r="B20" s="175"/>
      <c r="C20" s="175"/>
      <c r="D20" s="175"/>
      <c r="E20" s="176"/>
      <c r="F20" s="65" t="s">
        <v>328</v>
      </c>
      <c r="G20" s="65" t="s">
        <v>329</v>
      </c>
      <c r="H20" s="65" t="s">
        <v>330</v>
      </c>
      <c r="I20" s="65" t="s">
        <v>328</v>
      </c>
    </row>
    <row r="21" spans="1:9" x14ac:dyDescent="0.25">
      <c r="A21" s="180" t="s">
        <v>296</v>
      </c>
      <c r="B21" s="181"/>
      <c r="C21" s="181"/>
      <c r="D21" s="181"/>
      <c r="E21" s="182"/>
      <c r="F21" s="66">
        <v>0</v>
      </c>
      <c r="G21" s="67" t="s">
        <v>52</v>
      </c>
      <c r="H21" s="67" t="s">
        <v>52</v>
      </c>
      <c r="I21" s="66">
        <f t="shared" ref="I21:I26" si="0">F21</f>
        <v>0</v>
      </c>
    </row>
    <row r="22" spans="1:9" x14ac:dyDescent="0.25">
      <c r="A22" s="180" t="s">
        <v>298</v>
      </c>
      <c r="B22" s="181"/>
      <c r="C22" s="181"/>
      <c r="D22" s="181"/>
      <c r="E22" s="182"/>
      <c r="F22" s="66">
        <v>0</v>
      </c>
      <c r="G22" s="67" t="s">
        <v>52</v>
      </c>
      <c r="H22" s="67" t="s">
        <v>52</v>
      </c>
      <c r="I22" s="66">
        <f t="shared" si="0"/>
        <v>0</v>
      </c>
    </row>
    <row r="23" spans="1:9" x14ac:dyDescent="0.25">
      <c r="A23" s="180" t="s">
        <v>301</v>
      </c>
      <c r="B23" s="181"/>
      <c r="C23" s="181"/>
      <c r="D23" s="181"/>
      <c r="E23" s="182"/>
      <c r="F23" s="66">
        <v>0</v>
      </c>
      <c r="G23" s="67" t="s">
        <v>52</v>
      </c>
      <c r="H23" s="67" t="s">
        <v>52</v>
      </c>
      <c r="I23" s="66">
        <f t="shared" si="0"/>
        <v>0</v>
      </c>
    </row>
    <row r="24" spans="1:9" x14ac:dyDescent="0.25">
      <c r="A24" s="180" t="s">
        <v>302</v>
      </c>
      <c r="B24" s="181"/>
      <c r="C24" s="181"/>
      <c r="D24" s="181"/>
      <c r="E24" s="182"/>
      <c r="F24" s="66">
        <v>0</v>
      </c>
      <c r="G24" s="67" t="s">
        <v>52</v>
      </c>
      <c r="H24" s="67" t="s">
        <v>52</v>
      </c>
      <c r="I24" s="66">
        <f t="shared" si="0"/>
        <v>0</v>
      </c>
    </row>
    <row r="25" spans="1:9" x14ac:dyDescent="0.25">
      <c r="A25" s="180" t="s">
        <v>304</v>
      </c>
      <c r="B25" s="181"/>
      <c r="C25" s="181"/>
      <c r="D25" s="181"/>
      <c r="E25" s="182"/>
      <c r="F25" s="66">
        <v>0</v>
      </c>
      <c r="G25" s="67" t="s">
        <v>52</v>
      </c>
      <c r="H25" s="67" t="s">
        <v>52</v>
      </c>
      <c r="I25" s="66">
        <f t="shared" si="0"/>
        <v>0</v>
      </c>
    </row>
    <row r="26" spans="1:9" x14ac:dyDescent="0.25">
      <c r="A26" s="177" t="s">
        <v>305</v>
      </c>
      <c r="B26" s="178"/>
      <c r="C26" s="178"/>
      <c r="D26" s="178"/>
      <c r="E26" s="179"/>
      <c r="F26" s="68">
        <v>0</v>
      </c>
      <c r="G26" s="69" t="s">
        <v>52</v>
      </c>
      <c r="H26" s="69" t="s">
        <v>52</v>
      </c>
      <c r="I26" s="68">
        <f t="shared" si="0"/>
        <v>0</v>
      </c>
    </row>
    <row r="27" spans="1:9" x14ac:dyDescent="0.25">
      <c r="A27" s="164" t="s">
        <v>332</v>
      </c>
      <c r="B27" s="165"/>
      <c r="C27" s="165"/>
      <c r="D27" s="165"/>
      <c r="E27" s="166"/>
      <c r="F27" s="70" t="s">
        <v>52</v>
      </c>
      <c r="G27" s="71" t="s">
        <v>52</v>
      </c>
      <c r="H27" s="71" t="s">
        <v>52</v>
      </c>
      <c r="I27" s="72">
        <f>SUM(I21:I26)</f>
        <v>0</v>
      </c>
    </row>
    <row r="29" spans="1:9" ht="15.75" x14ac:dyDescent="0.25">
      <c r="A29" s="167" t="s">
        <v>333</v>
      </c>
      <c r="B29" s="168"/>
      <c r="C29" s="168"/>
      <c r="D29" s="168"/>
      <c r="E29" s="169"/>
      <c r="F29" s="170">
        <f>I18+I27</f>
        <v>0</v>
      </c>
      <c r="G29" s="171"/>
      <c r="H29" s="171"/>
      <c r="I29" s="172"/>
    </row>
    <row r="33" spans="1:9" ht="15.75" x14ac:dyDescent="0.25">
      <c r="A33" s="173" t="s">
        <v>334</v>
      </c>
      <c r="B33" s="173"/>
      <c r="C33" s="173"/>
      <c r="D33" s="173"/>
      <c r="E33" s="173"/>
    </row>
    <row r="34" spans="1:9" x14ac:dyDescent="0.25">
      <c r="A34" s="174" t="s">
        <v>335</v>
      </c>
      <c r="B34" s="175"/>
      <c r="C34" s="175"/>
      <c r="D34" s="175"/>
      <c r="E34" s="176"/>
      <c r="F34" s="65" t="s">
        <v>328</v>
      </c>
      <c r="G34" s="65" t="s">
        <v>329</v>
      </c>
      <c r="H34" s="65" t="s">
        <v>330</v>
      </c>
      <c r="I34" s="65" t="s">
        <v>328</v>
      </c>
    </row>
    <row r="35" spans="1:9" x14ac:dyDescent="0.25">
      <c r="A35" s="177" t="s">
        <v>52</v>
      </c>
      <c r="B35" s="178"/>
      <c r="C35" s="178"/>
      <c r="D35" s="178"/>
      <c r="E35" s="179"/>
      <c r="F35" s="68">
        <v>0</v>
      </c>
      <c r="G35" s="69" t="s">
        <v>52</v>
      </c>
      <c r="H35" s="69" t="s">
        <v>52</v>
      </c>
      <c r="I35" s="68">
        <f>F35</f>
        <v>0</v>
      </c>
    </row>
    <row r="36" spans="1:9" x14ac:dyDescent="0.25">
      <c r="A36" s="164" t="s">
        <v>336</v>
      </c>
      <c r="B36" s="165"/>
      <c r="C36" s="165"/>
      <c r="D36" s="165"/>
      <c r="E36" s="166"/>
      <c r="F36" s="70" t="s">
        <v>52</v>
      </c>
      <c r="G36" s="71" t="s">
        <v>52</v>
      </c>
      <c r="H36" s="71" t="s">
        <v>52</v>
      </c>
      <c r="I36" s="72">
        <f>SUM(I35:I35)</f>
        <v>0</v>
      </c>
    </row>
  </sheetData>
  <mergeCells count="51">
    <mergeCell ref="A1:I1"/>
    <mergeCell ref="A2:B3"/>
    <mergeCell ref="A4:B5"/>
    <mergeCell ref="A6:B7"/>
    <mergeCell ref="A8:B9"/>
    <mergeCell ref="H2:H3"/>
    <mergeCell ref="H4:H5"/>
    <mergeCell ref="H6:H7"/>
    <mergeCell ref="H8:H9"/>
    <mergeCell ref="I2:I3"/>
    <mergeCell ref="I4:I5"/>
    <mergeCell ref="I6:I7"/>
    <mergeCell ref="I8:I9"/>
    <mergeCell ref="E2:E3"/>
    <mergeCell ref="E4:E5"/>
    <mergeCell ref="E6:E7"/>
    <mergeCell ref="E8:E9"/>
    <mergeCell ref="E10:E11"/>
    <mergeCell ref="F2:G3"/>
    <mergeCell ref="F4:G5"/>
    <mergeCell ref="F6:G7"/>
    <mergeCell ref="F8:G9"/>
    <mergeCell ref="F10:G11"/>
    <mergeCell ref="C2:D3"/>
    <mergeCell ref="C4:D5"/>
    <mergeCell ref="C6:D7"/>
    <mergeCell ref="C8:D9"/>
    <mergeCell ref="C10:D11"/>
    <mergeCell ref="I10:I11"/>
    <mergeCell ref="A13:E13"/>
    <mergeCell ref="A14:E14"/>
    <mergeCell ref="A15:E15"/>
    <mergeCell ref="A16:E16"/>
    <mergeCell ref="H10:H11"/>
    <mergeCell ref="A10:B11"/>
    <mergeCell ref="A17:E17"/>
    <mergeCell ref="A18:E18"/>
    <mergeCell ref="A20:E20"/>
    <mergeCell ref="A21:E21"/>
    <mergeCell ref="A22:E22"/>
    <mergeCell ref="A23:E23"/>
    <mergeCell ref="A24:E24"/>
    <mergeCell ref="A25:E25"/>
    <mergeCell ref="A26:E26"/>
    <mergeCell ref="A27:E27"/>
    <mergeCell ref="A36:E36"/>
    <mergeCell ref="A29:E29"/>
    <mergeCell ref="F29:I29"/>
    <mergeCell ref="A33:E33"/>
    <mergeCell ref="A34:E34"/>
    <mergeCell ref="A35:E35"/>
  </mergeCells>
  <pageMargins left="0.393999993801117" right="0.393999993801117" top="0.59100002050399802" bottom="0.59100002050399802" header="0" footer="0"/>
  <pageSetup fitToHeight="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Krycí list soupisu prací</vt:lpstr>
      <vt:lpstr>Soupis prací - součet</vt:lpstr>
      <vt:lpstr>Soupis prací</vt:lpstr>
      <vt:lpstr>VORN</vt:lpstr>
      <vt:lpstr>vorn_sum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Ladislav Pilař</cp:lastModifiedBy>
  <cp:lastPrinted>2024-10-18T13:39:15Z</cp:lastPrinted>
  <dcterms:created xsi:type="dcterms:W3CDTF">2021-06-10T20:06:38Z</dcterms:created>
  <dcterms:modified xsi:type="dcterms:W3CDTF">2024-10-18T13:39:44Z</dcterms:modified>
</cp:coreProperties>
</file>