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0925_Chlazení_Cejl/"/>
    </mc:Choice>
  </mc:AlternateContent>
  <xr:revisionPtr revIDLastSave="1" documentId="8_{D37948D7-5E2F-4834-B5B6-09B3A60237E1}" xr6:coauthVersionLast="47" xr6:coauthVersionMax="47" xr10:uidLastSave="{D39CA4AA-17D2-4EE1-AC3D-33897A2333C1}"/>
  <bookViews>
    <workbookView xWindow="525" yWindow="375" windowWidth="28800" windowHeight="15435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.4.5 D.1.4.5.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'D.1.4.5 D.1.4.5.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'D.1.4.5 D.1.4.5. Pol'!$A$1:$Y$53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G42" i="1"/>
  <c r="F42" i="1"/>
  <c r="G41" i="1"/>
  <c r="F41" i="1"/>
  <c r="G39" i="1"/>
  <c r="F39" i="1"/>
  <c r="G52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O8" i="12" s="1"/>
  <c r="Q13" i="12"/>
  <c r="V13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8" i="12"/>
  <c r="I18" i="12"/>
  <c r="K18" i="12"/>
  <c r="M18" i="12"/>
  <c r="O18" i="12"/>
  <c r="Q18" i="12"/>
  <c r="V18" i="12"/>
  <c r="G19" i="12"/>
  <c r="G8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M41" i="12" s="1"/>
  <c r="I41" i="12"/>
  <c r="K41" i="12"/>
  <c r="O41" i="12"/>
  <c r="Q41" i="12"/>
  <c r="V41" i="12"/>
  <c r="G42" i="12"/>
  <c r="I42" i="12"/>
  <c r="K42" i="12"/>
  <c r="M42" i="12"/>
  <c r="O42" i="12"/>
  <c r="Q42" i="12"/>
  <c r="V42" i="12"/>
  <c r="V43" i="12"/>
  <c r="G44" i="12"/>
  <c r="G43" i="12" s="1"/>
  <c r="I44" i="12"/>
  <c r="I43" i="12" s="1"/>
  <c r="K44" i="12"/>
  <c r="K43" i="12" s="1"/>
  <c r="O44" i="12"/>
  <c r="O43" i="12" s="1"/>
  <c r="Q44" i="12"/>
  <c r="Q43" i="12" s="1"/>
  <c r="V44" i="12"/>
  <c r="G45" i="12"/>
  <c r="I45" i="12"/>
  <c r="Q45" i="12"/>
  <c r="G46" i="12"/>
  <c r="I46" i="12"/>
  <c r="K46" i="12"/>
  <c r="K45" i="12" s="1"/>
  <c r="M46" i="12"/>
  <c r="M45" i="12" s="1"/>
  <c r="O46" i="12"/>
  <c r="O45" i="12" s="1"/>
  <c r="Q46" i="12"/>
  <c r="V46" i="12"/>
  <c r="V45" i="12" s="1"/>
  <c r="G49" i="12"/>
  <c r="I49" i="12"/>
  <c r="K49" i="12"/>
  <c r="M49" i="12"/>
  <c r="O49" i="12"/>
  <c r="Q49" i="12"/>
  <c r="V49" i="12"/>
  <c r="AE52" i="12"/>
  <c r="I20" i="1"/>
  <c r="I19" i="1"/>
  <c r="I18" i="1"/>
  <c r="I17" i="1"/>
  <c r="I16" i="1"/>
  <c r="F43" i="1"/>
  <c r="G23" i="1" s="1"/>
  <c r="G43" i="1"/>
  <c r="G25" i="1" s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I56" i="1" l="1"/>
  <c r="J55" i="1"/>
  <c r="J54" i="1"/>
  <c r="J53" i="1"/>
  <c r="I42" i="1"/>
  <c r="I41" i="1"/>
  <c r="I39" i="1"/>
  <c r="I43" i="1" s="1"/>
  <c r="J42" i="1" s="1"/>
  <c r="A27" i="1"/>
  <c r="M8" i="12"/>
  <c r="AF52" i="12"/>
  <c r="M44" i="12"/>
  <c r="M43" i="12" s="1"/>
  <c r="M19" i="12"/>
  <c r="I21" i="1"/>
  <c r="J56" i="1" l="1"/>
  <c r="J41" i="1"/>
  <c r="J39" i="1"/>
  <c r="J43" i="1" s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S6" authorId="0" shapeId="0" xr:uid="{3F618468-136D-4A0F-B9C5-90716F70961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8AAD1E2-05E9-4F17-98CA-7AD46BB433E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<sst xmlns="http://schemas.openxmlformats.org/spreadsheetml/2006/main" count="441" uniqueCount="195">
  <si>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</si>
  <si>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</si>
  <si>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</si>
  <si>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</si>
  <si>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</si>
  <si>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</si>
  <si>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</si>
  <si>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</si>
  <si>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</si>
  <si>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</si>
  <si>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</si>
  <si>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</si>
  <si>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</si>
  <si>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</si>
  <si>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</si>
  <si>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</si>
  <si>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</si>
  <si>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</si>
  <si>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</si>
  <si>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</si>
  <si>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</si>
  <si>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</si>
  <si>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</si>
  <si>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</si>
  <si>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</si>
  <si>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</si>
  <si>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</si>
  <si>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</si>
  <si>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</si>
  <si>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</si>
  <si>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</si>
  <si>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</si>
  <si>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</si>
  <si>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</si>
  <si>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</si>
  <si>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</si>
  <si>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</si>
  <si>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</si>
  <si>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</si>
  <si>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</si>
  <si>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</si>
  <si>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</si>
  <si>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</si>
  <si>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D.1.4.5.</t>
  </si>
  <si>
    <t>Elektroinstalace</t>
  </si>
  <si>
    <t>D.1.4.5</t>
  </si>
  <si>
    <t>Objekt:</t>
  </si>
  <si>
    <t>Rozpočet:</t>
  </si>
  <si>
    <t>240517</t>
  </si>
  <si>
    <t>Odvětrání chodby v budově KrÚ JMK Cejl 73, Brno</t>
  </si>
  <si>
    <t>Stavba</t>
  </si>
  <si>
    <t>Stavební objekt</t>
  </si>
  <si>
    <t>Celkem za stavbu</t>
  </si>
  <si>
    <t>CZK</t>
  </si>
  <si>
    <t>#POPS</t>
  </si>
  <si>
    <t>Popis stavby: 240517 - Odvětrání chodby v budově KrÚ JMK Cejl 73, Brno</t>
  </si>
  <si>
    <t>#POPO</t>
  </si>
  <si>
    <t>Popis objektu: D.1.4.5 - Elektroinstalace</t>
  </si>
  <si>
    <t>#POPR</t>
  </si>
  <si>
    <t>Popis rozpočtu: D.1.4.5. - Elektroinstalace</t>
  </si>
  <si>
    <t>Rekapitulace dílů</t>
  </si>
  <si>
    <t>Typ dílu</t>
  </si>
  <si>
    <t>9</t>
  </si>
  <si>
    <t>Ostatní konstrukce, bourání</t>
  </si>
  <si>
    <t>M21.1</t>
  </si>
  <si>
    <t>Elektromontáže</t>
  </si>
  <si>
    <t>M21.2</t>
  </si>
  <si>
    <t>Elektroměrové rozvaděče, vybavení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</si>
  <si>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</si>
  <si>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</si>
  <si>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</si>
  <si>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</si>
  <si>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</si>
  <si>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</si>
  <si>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</si>
  <si>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</si>
  <si>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</si>
  <si>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</si>
  <si>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</si>
  <si>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</si>
  <si>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</si>
  <si>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</si>
  <si>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</si>
  <si>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</si>
  <si>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</si>
  <si>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</si>
  <si>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</si>
  <si>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</si>
  <si>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</si>
  <si>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</si>
  <si>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</si>
  <si>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</si>
  <si>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</si>
  <si>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</si>
  <si>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</si>
  <si>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</si>
  <si>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</si>
  <si>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</si>
  <si>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</si>
  <si>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210800315R00</t>
  </si>
  <si>
    <t xml:space="preserve">Montáž kabelu bezhalogenového CXKH 1 kV, 5 x 1,5 mm2, pevně uloženého,  </t>
  </si>
  <si>
    <t>m</t>
  </si>
  <si>
    <t>M21</t>
  </si>
  <si>
    <t>RTS 24/ I</t>
  </si>
  <si>
    <t>Práce</t>
  </si>
  <si>
    <t>Běžná</t>
  </si>
  <si>
    <t>POL1_9</t>
  </si>
  <si>
    <t>341118550R</t>
  </si>
  <si>
    <t>kabel 1-CXKH-R; bezhalogenový oheňretardující silový; pevné uložení v obyčejném popř.vlhkém prostředí; Cu jádro kulaté jednodrátové (RE); počet a průřez žil 5x1,5mm2; vnější průměr 11,0 mm; teplota použití -15 až 90 °C; max.provoz.teplota při zkratu 250 °C; min.teplota pokládky -5 °C; splňuje požadavky na požární odolnost; barva pláště oranžová</t>
  </si>
  <si>
    <t>SPCM</t>
  </si>
  <si>
    <t>Specifikace</t>
  </si>
  <si>
    <t>POL3_</t>
  </si>
  <si>
    <t>CXKH-R-J : 12</t>
  </si>
  <si>
    <t>VV</t>
  </si>
  <si>
    <t>210800300R00</t>
  </si>
  <si>
    <t xml:space="preserve">Montáž kabelu bezhalogenového CXKH 1 kV, 4 x 1,5 mm2, pevně uloženého,  </t>
  </si>
  <si>
    <t>341118530R</t>
  </si>
  <si>
    <t>kabel 1-CXKH-R; bezhalogenový oheňretardující silový; pevné uložení v obyčejném popř.vlhkém prostředí; Cu jádro kulaté jednodrátové (RE); počet a průřez žil 4x1,5mm2; vnější průměr 10,0 mm; teplota použití -15 až 90 °C; max.provoz.teplota při zkratu 250 °C; min.teplota pokládky -5 °C; splňuje požadavky na požární odolnost; barva pláště oranžová</t>
  </si>
  <si>
    <t>CXKH-R-O : 5</t>
  </si>
  <si>
    <t>210800285R00</t>
  </si>
  <si>
    <t xml:space="preserve">Montáž kabelu bezhalogenového CXKH 1 kV, 3 x 1,5 mm2, pevně uloženého,  </t>
  </si>
  <si>
    <t>341118515R</t>
  </si>
  <si>
    <t>kabel 1-CXKH-R; bezhalogenový oheňretardující silový; pevné uložení v obyčejném popř.vlhkém prostředí; Cu jádro kulaté jednodrátové (RE); počet a průřez žil 3x1,5mm2; vnější průměr 9,0 mm; teplota použití -15 až 90 °C; max.provoz.teplota při zkratu 250 °C; min.teplota pokládky -5 °C; splňuje požadavky na požární odolnost; barva pláště oranžová</t>
  </si>
  <si>
    <t>CXKH-R-J : 20</t>
  </si>
  <si>
    <t>210800647RO0</t>
  </si>
  <si>
    <t>Vodič H07Z-K 10 mm2 uložený pevně</t>
  </si>
  <si>
    <t>Vlastní</t>
  </si>
  <si>
    <t>34142158Z</t>
  </si>
  <si>
    <t>Vodič bezhalogenový jednožilový H07Z-K 10 mm2</t>
  </si>
  <si>
    <t>Indiv</t>
  </si>
  <si>
    <t>210-101</t>
  </si>
  <si>
    <t>Provedení pospojování</t>
  </si>
  <si>
    <t>kpl</t>
  </si>
  <si>
    <t>220260044Z00</t>
  </si>
  <si>
    <t>Krabice rozbočovací na povrch, se zapojením</t>
  </si>
  <si>
    <t>kus</t>
  </si>
  <si>
    <t>34571K8T</t>
  </si>
  <si>
    <t>Krabice hranatá rozbočovací na povrch K8, IP54</t>
  </si>
  <si>
    <t>POL3_0</t>
  </si>
  <si>
    <t>210010311R00</t>
  </si>
  <si>
    <t xml:space="preserve">Montáž krabice plastové univerzální, kruhové,  ,  ,  , do zdiva, bez zapojení,  </t>
  </si>
  <si>
    <t>34571518R</t>
  </si>
  <si>
    <t>krabice elektroinstalační pod omítku; univerzální; mat. PVC samozhášivé; teplot.rozsah -5 až 60 °C; určeno pro rozvody s napětím 400 V a proudem max. 16 A; rozměry-průměr,hloubka pr.73x42 mm</t>
  </si>
  <si>
    <t>210010301R00</t>
  </si>
  <si>
    <t xml:space="preserve">Montáž krabice plastové přístrojové, kruhové,  ,  ,  , do zdiva, bez zapojení,  </t>
  </si>
  <si>
    <t>345715165R</t>
  </si>
  <si>
    <t>krabice elektroinstalační pod omítku; přístrojová; mat. PVC samozhášivé; teplot.rozsah -5 až 60 °C; určeno pro rozvody s napětím 400 V a proudem max. 16 A; rozměry-průměr,hloubka 73, 66 mm</t>
  </si>
  <si>
    <t>210010002R00</t>
  </si>
  <si>
    <t xml:space="preserve">Montáž trubky ohebné, z PVC, uložené pod omítku, vnější průměr 20 mm,  ,  </t>
  </si>
  <si>
    <t>3457115961V</t>
  </si>
  <si>
    <t>Trubka elektroinstalační ohebná UV stabilní bezhalogenová, průměr 20 mm</t>
  </si>
  <si>
    <t>767883K</t>
  </si>
  <si>
    <t>Instalace nerez pásku</t>
  </si>
  <si>
    <t>345723N</t>
  </si>
  <si>
    <t>Nerezový upínací pásek tl. 0,5 mm metráž</t>
  </si>
  <si>
    <t>210010105R00</t>
  </si>
  <si>
    <t>Montáž lišty elektroinstalační, z PVC, šířky do 40 mm, uložená pevně šroubováním</t>
  </si>
  <si>
    <t>34572202M</t>
  </si>
  <si>
    <t>Lišta hranatá bezhalogenová 20 x 20</t>
  </si>
  <si>
    <t>barva dle povrchu : 25</t>
  </si>
  <si>
    <t>210110055TR1</t>
  </si>
  <si>
    <t>Spínač zapuštěný, řazení 1/0, vč. dodávky strojku, rámečku a krytu</t>
  </si>
  <si>
    <t>Kalkul</t>
  </si>
  <si>
    <t>3582DT4</t>
  </si>
  <si>
    <t>Doběhové relé DT4 pro ventilátor</t>
  </si>
  <si>
    <t>210-102</t>
  </si>
  <si>
    <t>Termostat nástěnný prostorový programovatelný,  zapojení pro chlazení, napájení 230V, spínání 230V, včetně instalace</t>
  </si>
  <si>
    <t>210-103</t>
  </si>
  <si>
    <t>Připojení zařízení VZT</t>
  </si>
  <si>
    <t>210-104</t>
  </si>
  <si>
    <t>Zapojení regulátoru</t>
  </si>
  <si>
    <t>210-105</t>
  </si>
  <si>
    <t>Dokumentace skutečné provedení</t>
  </si>
  <si>
    <t>POL1_</t>
  </si>
  <si>
    <t>210-106</t>
  </si>
  <si>
    <t>Popisové štítky na kabely</t>
  </si>
  <si>
    <t>34195K</t>
  </si>
  <si>
    <t>Materiál pro elektroinstalaci (podružný elektroinstalační materiál)</t>
  </si>
  <si>
    <t>sada</t>
  </si>
  <si>
    <t>22089K</t>
  </si>
  <si>
    <t>Revize</t>
  </si>
  <si>
    <t>210-201</t>
  </si>
  <si>
    <t>Úprava rozvaděče R18, výbava a zapojení dle výkresu č.3, včetně montáže a zapojení</t>
  </si>
  <si>
    <t>971033121R00</t>
  </si>
  <si>
    <t>Vybourání otvorů ve zdivu cihelném vrtání otvorů ve zdivu z jakýchkoliv cihel pálených  průměru do 30 mm, do hloubky 150 mm</t>
  </si>
  <si>
    <t>801-3</t>
  </si>
  <si>
    <t>POL1_1</t>
  </si>
  <si>
    <t>základovém nebo nadzákladovém,</t>
  </si>
  <si>
    <t>SPI</t>
  </si>
  <si>
    <t>Včetně pomocného lešení o výšce podlahy do 1900 mm a pro zatížení do 1,5 kPa  (150 kg/m2).</t>
  </si>
  <si>
    <t>POP</t>
  </si>
  <si>
    <t>973031616R00</t>
  </si>
  <si>
    <t>Vysekání v cihelném zdivu výklenků a kapes kapes pro špalíky a krabice  na jakoukoliv maltu vápennou nebo vápenocementovou, velilkosti do 100x100x50 mm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</si>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</sst>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E40" sqref="E40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frKnxTVj6fK0G7k1weOYYOHxdeZrM8FQiiKE6eAc8l7IJS9d4KBgyoKZlJvAcoajc2IqV5sAGyiNile3nKs/2w==" saltValue="my5a/HpVFsVLiMKMNymhX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D6" sqref="D6:G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7" t="s">
        <v>22</v>
      </c>
      <c r="C2" s="78"/>
      <c r="D2" s="79" t="s">
        <v>48</v>
      </c>
      <c r="E2" s="235" t="s">
        <v>49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38" t="s">
        <v>44</v>
      </c>
      <c r="F3" s="239"/>
      <c r="G3" s="239"/>
      <c r="H3" s="239"/>
      <c r="I3" s="239"/>
      <c r="J3" s="240"/>
    </row>
    <row r="4" spans="1:15" ht="23.25" customHeight="1" x14ac:dyDescent="0.2">
      <c r="A4" s="76">
        <v>2092</v>
      </c>
      <c r="B4" s="82" t="s">
        <v>47</v>
      </c>
      <c r="C4" s="83"/>
      <c r="D4" s="84" t="s">
        <v>43</v>
      </c>
      <c r="E4" s="218" t="s">
        <v>44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/>
      <c r="E5" s="224"/>
      <c r="F5" s="224"/>
      <c r="G5" s="22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06"/>
      <c r="F16" s="207"/>
      <c r="G16" s="206"/>
      <c r="H16" s="207"/>
      <c r="I16" s="206">
        <f>SUMIF(F53:F55,A16,I53:I55)+SUMIF(F53:F55,"PSU",I53:I55)</f>
        <v>0</v>
      </c>
      <c r="J16" s="208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06"/>
      <c r="F17" s="207"/>
      <c r="G17" s="206"/>
      <c r="H17" s="207"/>
      <c r="I17" s="206">
        <f>SUMIF(F53:F55,A17,I53:I55)</f>
        <v>0</v>
      </c>
      <c r="J17" s="208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06"/>
      <c r="F18" s="207"/>
      <c r="G18" s="206"/>
      <c r="H18" s="207"/>
      <c r="I18" s="206">
        <f>SUMIF(F53:F55,A18,I53:I55)</f>
        <v>0</v>
      </c>
      <c r="J18" s="208"/>
    </row>
    <row r="19" spans="1:10" ht="23.25" customHeight="1" x14ac:dyDescent="0.2">
      <c r="A19" s="143" t="s">
        <v>68</v>
      </c>
      <c r="B19" s="38" t="s">
        <v>27</v>
      </c>
      <c r="C19" s="62"/>
      <c r="D19" s="63"/>
      <c r="E19" s="206"/>
      <c r="F19" s="207"/>
      <c r="G19" s="206"/>
      <c r="H19" s="207"/>
      <c r="I19" s="206">
        <f>SUMIF(F53:F55,A19,I53:I55)</f>
        <v>0</v>
      </c>
      <c r="J19" s="208"/>
    </row>
    <row r="20" spans="1:10" ht="23.25" customHeight="1" x14ac:dyDescent="0.2">
      <c r="A20" s="143" t="s">
        <v>69</v>
      </c>
      <c r="B20" s="38" t="s">
        <v>28</v>
      </c>
      <c r="C20" s="62"/>
      <c r="D20" s="63"/>
      <c r="E20" s="206"/>
      <c r="F20" s="207"/>
      <c r="G20" s="206"/>
      <c r="H20" s="207"/>
      <c r="I20" s="206">
        <f>SUMIF(F53:F55,A20,I53:I55)</f>
        <v>0</v>
      </c>
      <c r="J20" s="208"/>
    </row>
    <row r="21" spans="1:10" ht="23.25" customHeight="1" x14ac:dyDescent="0.2">
      <c r="A21" s="2"/>
      <c r="B21" s="48" t="s">
        <v>29</v>
      </c>
      <c r="C21" s="64"/>
      <c r="D21" s="65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2">
        <f>I23*E23/100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I25*E25/100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4">
        <f>CenaCelkemBezDPH-(ZakladDPHSni+ZakladDPHZakl)</f>
        <v>0</v>
      </c>
      <c r="H27" s="234"/>
      <c r="I27" s="23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2">
        <f>A27</f>
        <v>0</v>
      </c>
      <c r="H28" s="212"/>
      <c r="I28" s="212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11">
        <f>ZakladDPHSni+DPHSni+ZakladDPHZakl+DPHZakl+Zaokrouhleni</f>
        <v>0</v>
      </c>
      <c r="H29" s="211"/>
      <c r="I29" s="211"/>
      <c r="J29" s="12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197"/>
      <c r="D39" s="197"/>
      <c r="E39" s="197"/>
      <c r="F39" s="100">
        <f>'D.1.4.5 D.1.4.5. Pol'!AE52</f>
        <v>0</v>
      </c>
      <c r="G39" s="101">
        <f>'D.1.4.5 D.1.4.5. Pol'!AF52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/>
      <c r="C40" s="198" t="s">
        <v>51</v>
      </c>
      <c r="D40" s="198"/>
      <c r="E40" s="198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198" t="s">
        <v>44</v>
      </c>
      <c r="D41" s="198"/>
      <c r="E41" s="198"/>
      <c r="F41" s="106">
        <f>'D.1.4.5 D.1.4.5. Pol'!AE52</f>
        <v>0</v>
      </c>
      <c r="G41" s="107">
        <f>'D.1.4.5 D.1.4.5. Pol'!AF52</f>
        <v>0</v>
      </c>
      <c r="H41" s="107"/>
      <c r="I41" s="108">
        <f>F41+G41+H41</f>
        <v>0</v>
      </c>
      <c r="J41" s="109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10" t="s">
        <v>43</v>
      </c>
      <c r="C42" s="197" t="s">
        <v>44</v>
      </c>
      <c r="D42" s="197"/>
      <c r="E42" s="197"/>
      <c r="F42" s="111">
        <f>'D.1.4.5 D.1.4.5. Pol'!AE52</f>
        <v>0</v>
      </c>
      <c r="G42" s="102">
        <f>'D.1.4.5 D.1.4.5. Pol'!AF52</f>
        <v>0</v>
      </c>
      <c r="H42" s="102"/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88"/>
      <c r="B43" s="199" t="s">
        <v>52</v>
      </c>
      <c r="C43" s="200"/>
      <c r="D43" s="200"/>
      <c r="E43" s="200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4" t="s">
        <v>60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61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62</v>
      </c>
      <c r="C53" s="195" t="s">
        <v>63</v>
      </c>
      <c r="D53" s="196"/>
      <c r="E53" s="196"/>
      <c r="F53" s="139" t="s">
        <v>24</v>
      </c>
      <c r="G53" s="140"/>
      <c r="H53" s="140"/>
      <c r="I53" s="140">
        <f>'D.1.4.5 D.1.4.5. Pol'!G45</f>
        <v>0</v>
      </c>
      <c r="J53" s="136" t="str">
        <f>IF(I56=0,"",I53/I56*100)</f>
        <v/>
      </c>
    </row>
    <row r="54" spans="1:10" ht="36.75" customHeight="1" x14ac:dyDescent="0.2">
      <c r="A54" s="127"/>
      <c r="B54" s="132" t="s">
        <v>64</v>
      </c>
      <c r="C54" s="195" t="s">
        <v>65</v>
      </c>
      <c r="D54" s="196"/>
      <c r="E54" s="196"/>
      <c r="F54" s="139" t="s">
        <v>26</v>
      </c>
      <c r="G54" s="140"/>
      <c r="H54" s="140"/>
      <c r="I54" s="140">
        <f>'D.1.4.5 D.1.4.5. Pol'!G8</f>
        <v>0</v>
      </c>
      <c r="J54" s="136" t="str">
        <f>IF(I56=0,"",I54/I56*100)</f>
        <v/>
      </c>
    </row>
    <row r="55" spans="1:10" ht="36.75" customHeight="1" x14ac:dyDescent="0.2">
      <c r="A55" s="127"/>
      <c r="B55" s="132" t="s">
        <v>66</v>
      </c>
      <c r="C55" s="195" t="s">
        <v>67</v>
      </c>
      <c r="D55" s="196"/>
      <c r="E55" s="196"/>
      <c r="F55" s="139" t="s">
        <v>26</v>
      </c>
      <c r="G55" s="140"/>
      <c r="H55" s="140"/>
      <c r="I55" s="140">
        <f>'D.1.4.5 D.1.4.5. Pol'!G43</f>
        <v>0</v>
      </c>
      <c r="J55" s="136" t="str">
        <f>IF(I56=0,"",I55/I56*100)</f>
        <v/>
      </c>
    </row>
    <row r="56" spans="1:10" ht="25.5" customHeight="1" x14ac:dyDescent="0.2">
      <c r="A56" s="128"/>
      <c r="B56" s="133" t="s">
        <v>1</v>
      </c>
      <c r="C56" s="134"/>
      <c r="D56" s="135"/>
      <c r="E56" s="135"/>
      <c r="F56" s="141"/>
      <c r="G56" s="142"/>
      <c r="H56" s="142"/>
      <c r="I56" s="142">
        <f>SUM(I53:I55)</f>
        <v>0</v>
      </c>
      <c r="J56" s="137">
        <f>SUM(J53:J55)</f>
        <v>0</v>
      </c>
    </row>
    <row r="57" spans="1:10" x14ac:dyDescent="0.2">
      <c r="F57" s="87"/>
      <c r="G57" s="87"/>
      <c r="H57" s="87"/>
      <c r="I57" s="87"/>
      <c r="J57" s="138"/>
    </row>
    <row r="58" spans="1:10" x14ac:dyDescent="0.2">
      <c r="F58" s="87"/>
      <c r="G58" s="87"/>
      <c r="H58" s="87"/>
      <c r="I58" s="87"/>
      <c r="J58" s="138"/>
    </row>
    <row r="59" spans="1:10" x14ac:dyDescent="0.2">
      <c r="F59" s="87"/>
      <c r="G59" s="87"/>
      <c r="H59" s="87"/>
      <c r="I59" s="87"/>
      <c r="J59" s="138"/>
    </row>
  </sheetData>
  <sheetProtection algorithmName="SHA-512" hashValue="3K3rfG2mSzMD8JN/SyRPrB660UVrjLdywmJTlU3t6jYKWI7BbEuZzWSD2abnwQ5JTFF0JRXvS31A5C/Eex/7gg==" saltValue="h1qxRx6RwFmesdFsdUnoI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39:E39"/>
    <mergeCell ref="C40:E40"/>
    <mergeCell ref="C41:E41"/>
    <mergeCell ref="C42:E42"/>
    <mergeCell ref="B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r29wiaJ2NxomGwknxpSa1PE74VipRhw8lzDzQkyC2P7/f1MnXN3EXCitWC67bMP/w5lb76REbGJcweVpG77kOg==" saltValue="PrghkPZl9mmcw6nAtYeQ6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1C58-38EA-47C3-9E9F-9D819B9D3368}">
  <sheetPr>
    <outlinePr summaryBelow="0"/>
  </sheetPr>
  <dimension ref="A1:BH5000"/>
  <sheetViews>
    <sheetView workbookViewId="0">
      <pane ySplit="7" topLeftCell="A13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7109375" style="125" customWidth="1"/>
    <col min="3" max="3" width="63.28515625" style="125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70</v>
      </c>
      <c r="B1" s="252"/>
      <c r="C1" s="252"/>
      <c r="D1" s="252"/>
      <c r="E1" s="252"/>
      <c r="F1" s="252"/>
      <c r="G1" s="252"/>
      <c r="AG1" t="s">
        <v>71</v>
      </c>
    </row>
    <row r="2" spans="1:60" ht="25.15" customHeight="1" x14ac:dyDescent="0.2">
      <c r="A2" s="144" t="s">
        <v>7</v>
      </c>
      <c r="B2" s="49" t="s">
        <v>48</v>
      </c>
      <c r="C2" s="253" t="s">
        <v>49</v>
      </c>
      <c r="D2" s="254"/>
      <c r="E2" s="254"/>
      <c r="F2" s="254"/>
      <c r="G2" s="255"/>
      <c r="AG2" t="s">
        <v>72</v>
      </c>
    </row>
    <row r="3" spans="1:60" ht="25.15" customHeight="1" x14ac:dyDescent="0.2">
      <c r="A3" s="144" t="s">
        <v>8</v>
      </c>
      <c r="B3" s="49" t="s">
        <v>45</v>
      </c>
      <c r="C3" s="253" t="s">
        <v>44</v>
      </c>
      <c r="D3" s="254"/>
      <c r="E3" s="254"/>
      <c r="F3" s="254"/>
      <c r="G3" s="255"/>
      <c r="AC3" s="125" t="s">
        <v>72</v>
      </c>
      <c r="AG3" t="s">
        <v>73</v>
      </c>
    </row>
    <row r="4" spans="1:60" ht="25.15" customHeight="1" x14ac:dyDescent="0.2">
      <c r="A4" s="145" t="s">
        <v>9</v>
      </c>
      <c r="B4" s="146" t="s">
        <v>43</v>
      </c>
      <c r="C4" s="256" t="s">
        <v>44</v>
      </c>
      <c r="D4" s="257"/>
      <c r="E4" s="257"/>
      <c r="F4" s="257"/>
      <c r="G4" s="258"/>
      <c r="AG4" t="s">
        <v>74</v>
      </c>
    </row>
    <row r="5" spans="1:60" x14ac:dyDescent="0.2">
      <c r="D5" s="10"/>
    </row>
    <row r="6" spans="1:60" ht="38.25" x14ac:dyDescent="0.2">
      <c r="A6" s="148" t="s">
        <v>75</v>
      </c>
      <c r="B6" s="150" t="s">
        <v>76</v>
      </c>
      <c r="C6" s="150" t="s">
        <v>77</v>
      </c>
      <c r="D6" s="149" t="s">
        <v>78</v>
      </c>
      <c r="E6" s="148" t="s">
        <v>79</v>
      </c>
      <c r="F6" s="147" t="s">
        <v>80</v>
      </c>
      <c r="G6" s="148" t="s">
        <v>29</v>
      </c>
      <c r="H6" s="151" t="s">
        <v>30</v>
      </c>
      <c r="I6" s="151" t="s">
        <v>81</v>
      </c>
      <c r="J6" s="151" t="s">
        <v>31</v>
      </c>
      <c r="K6" s="151" t="s">
        <v>82</v>
      </c>
      <c r="L6" s="151" t="s">
        <v>83</v>
      </c>
      <c r="M6" s="151" t="s">
        <v>84</v>
      </c>
      <c r="N6" s="151" t="s">
        <v>85</v>
      </c>
      <c r="O6" s="151" t="s">
        <v>86</v>
      </c>
      <c r="P6" s="151" t="s">
        <v>87</v>
      </c>
      <c r="Q6" s="151" t="s">
        <v>88</v>
      </c>
      <c r="R6" s="151" t="s">
        <v>89</v>
      </c>
      <c r="S6" s="151" t="s">
        <v>90</v>
      </c>
      <c r="T6" s="151" t="s">
        <v>91</v>
      </c>
      <c r="U6" s="151" t="s">
        <v>92</v>
      </c>
      <c r="V6" s="151" t="s">
        <v>93</v>
      </c>
      <c r="W6" s="151" t="s">
        <v>94</v>
      </c>
      <c r="X6" s="151" t="s">
        <v>95</v>
      </c>
      <c r="Y6" s="151" t="s">
        <v>96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97</v>
      </c>
      <c r="B8" s="167" t="s">
        <v>64</v>
      </c>
      <c r="C8" s="187" t="s">
        <v>65</v>
      </c>
      <c r="D8" s="168"/>
      <c r="E8" s="169"/>
      <c r="F8" s="170"/>
      <c r="G8" s="170">
        <f>SUMIF(AG9:AG42,"&lt;&gt;NOR",G9:G42)</f>
        <v>0</v>
      </c>
      <c r="H8" s="170"/>
      <c r="I8" s="170">
        <f>SUM(I9:I42)</f>
        <v>0</v>
      </c>
      <c r="J8" s="170"/>
      <c r="K8" s="170">
        <f>SUM(K9:K42)</f>
        <v>0</v>
      </c>
      <c r="L8" s="170"/>
      <c r="M8" s="170">
        <f>SUM(M9:M42)</f>
        <v>0</v>
      </c>
      <c r="N8" s="169"/>
      <c r="O8" s="169">
        <f>SUM(O9:O42)</f>
        <v>0</v>
      </c>
      <c r="P8" s="169"/>
      <c r="Q8" s="169">
        <f>SUM(Q9:Q42)</f>
        <v>0</v>
      </c>
      <c r="R8" s="170"/>
      <c r="S8" s="170"/>
      <c r="T8" s="171"/>
      <c r="U8" s="165"/>
      <c r="V8" s="165">
        <f>SUM(V9:V42)</f>
        <v>9.93</v>
      </c>
      <c r="W8" s="165"/>
      <c r="X8" s="165"/>
      <c r="Y8" s="165"/>
      <c r="AG8" t="s">
        <v>98</v>
      </c>
    </row>
    <row r="9" spans="1:60" outlineLevel="1" x14ac:dyDescent="0.2">
      <c r="A9" s="180">
        <v>1</v>
      </c>
      <c r="B9" s="181" t="s">
        <v>99</v>
      </c>
      <c r="C9" s="188" t="s">
        <v>100</v>
      </c>
      <c r="D9" s="182" t="s">
        <v>101</v>
      </c>
      <c r="E9" s="183">
        <v>12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3">
        <v>0</v>
      </c>
      <c r="O9" s="183">
        <f>ROUND(E9*N9,2)</f>
        <v>0</v>
      </c>
      <c r="P9" s="183">
        <v>0</v>
      </c>
      <c r="Q9" s="183">
        <f>ROUND(E9*P9,2)</f>
        <v>0</v>
      </c>
      <c r="R9" s="185" t="s">
        <v>102</v>
      </c>
      <c r="S9" s="185" t="s">
        <v>103</v>
      </c>
      <c r="T9" s="186" t="s">
        <v>103</v>
      </c>
      <c r="U9" s="162">
        <v>9.955E-2</v>
      </c>
      <c r="V9" s="162">
        <f>ROUND(E9*U9,2)</f>
        <v>1.19</v>
      </c>
      <c r="W9" s="162"/>
      <c r="X9" s="162" t="s">
        <v>104</v>
      </c>
      <c r="Y9" s="162" t="s">
        <v>105</v>
      </c>
      <c r="Z9" s="152"/>
      <c r="AA9" s="152"/>
      <c r="AB9" s="152"/>
      <c r="AC9" s="152"/>
      <c r="AD9" s="152"/>
      <c r="AE9" s="152"/>
      <c r="AF9" s="152"/>
      <c r="AG9" s="152" t="s">
        <v>106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56.25" outlineLevel="1" x14ac:dyDescent="0.2">
      <c r="A10" s="173">
        <v>2</v>
      </c>
      <c r="B10" s="174" t="s">
        <v>107</v>
      </c>
      <c r="C10" s="189" t="s">
        <v>108</v>
      </c>
      <c r="D10" s="175" t="s">
        <v>101</v>
      </c>
      <c r="E10" s="176">
        <v>12</v>
      </c>
      <c r="F10" s="177"/>
      <c r="G10" s="178">
        <f>ROUND(E10*F10,2)</f>
        <v>0</v>
      </c>
      <c r="H10" s="177"/>
      <c r="I10" s="178">
        <f>ROUND(E10*H10,2)</f>
        <v>0</v>
      </c>
      <c r="J10" s="177"/>
      <c r="K10" s="178">
        <f>ROUND(E10*J10,2)</f>
        <v>0</v>
      </c>
      <c r="L10" s="178">
        <v>21</v>
      </c>
      <c r="M10" s="178">
        <f>G10*(1+L10/100)</f>
        <v>0</v>
      </c>
      <c r="N10" s="176">
        <v>1.9000000000000001E-4</v>
      </c>
      <c r="O10" s="176">
        <f>ROUND(E10*N10,2)</f>
        <v>0</v>
      </c>
      <c r="P10" s="176">
        <v>0</v>
      </c>
      <c r="Q10" s="176">
        <f>ROUND(E10*P10,2)</f>
        <v>0</v>
      </c>
      <c r="R10" s="178" t="s">
        <v>109</v>
      </c>
      <c r="S10" s="178" t="s">
        <v>103</v>
      </c>
      <c r="T10" s="179" t="s">
        <v>103</v>
      </c>
      <c r="U10" s="162">
        <v>0</v>
      </c>
      <c r="V10" s="162">
        <f>ROUND(E10*U10,2)</f>
        <v>0</v>
      </c>
      <c r="W10" s="162"/>
      <c r="X10" s="162" t="s">
        <v>110</v>
      </c>
      <c r="Y10" s="162" t="s">
        <v>105</v>
      </c>
      <c r="Z10" s="152"/>
      <c r="AA10" s="152"/>
      <c r="AB10" s="152"/>
      <c r="AC10" s="152"/>
      <c r="AD10" s="152"/>
      <c r="AE10" s="152"/>
      <c r="AF10" s="152"/>
      <c r="AG10" s="152" t="s">
        <v>111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2" x14ac:dyDescent="0.2">
      <c r="A11" s="159"/>
      <c r="B11" s="160"/>
      <c r="C11" s="190" t="s">
        <v>112</v>
      </c>
      <c r="D11" s="163"/>
      <c r="E11" s="164">
        <v>12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113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0">
        <v>3</v>
      </c>
      <c r="B12" s="181" t="s">
        <v>114</v>
      </c>
      <c r="C12" s="188" t="s">
        <v>115</v>
      </c>
      <c r="D12" s="182" t="s">
        <v>101</v>
      </c>
      <c r="E12" s="183">
        <v>5</v>
      </c>
      <c r="F12" s="184"/>
      <c r="G12" s="185">
        <f>ROUND(E12*F12,2)</f>
        <v>0</v>
      </c>
      <c r="H12" s="184"/>
      <c r="I12" s="185">
        <f>ROUND(E12*H12,2)</f>
        <v>0</v>
      </c>
      <c r="J12" s="184"/>
      <c r="K12" s="185">
        <f>ROUND(E12*J12,2)</f>
        <v>0</v>
      </c>
      <c r="L12" s="185">
        <v>21</v>
      </c>
      <c r="M12" s="185">
        <f>G12*(1+L12/100)</f>
        <v>0</v>
      </c>
      <c r="N12" s="183">
        <v>0</v>
      </c>
      <c r="O12" s="183">
        <f>ROUND(E12*N12,2)</f>
        <v>0</v>
      </c>
      <c r="P12" s="183">
        <v>0</v>
      </c>
      <c r="Q12" s="183">
        <f>ROUND(E12*P12,2)</f>
        <v>0</v>
      </c>
      <c r="R12" s="185" t="s">
        <v>102</v>
      </c>
      <c r="S12" s="185" t="s">
        <v>103</v>
      </c>
      <c r="T12" s="186" t="s">
        <v>103</v>
      </c>
      <c r="U12" s="162">
        <v>9.955E-2</v>
      </c>
      <c r="V12" s="162">
        <f>ROUND(E12*U12,2)</f>
        <v>0.5</v>
      </c>
      <c r="W12" s="162"/>
      <c r="X12" s="162" t="s">
        <v>104</v>
      </c>
      <c r="Y12" s="162" t="s">
        <v>105</v>
      </c>
      <c r="Z12" s="152"/>
      <c r="AA12" s="152"/>
      <c r="AB12" s="152"/>
      <c r="AC12" s="152"/>
      <c r="AD12" s="152"/>
      <c r="AE12" s="152"/>
      <c r="AF12" s="152"/>
      <c r="AG12" s="152" t="s">
        <v>106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56.25" outlineLevel="1" x14ac:dyDescent="0.2">
      <c r="A13" s="173">
        <v>4</v>
      </c>
      <c r="B13" s="174" t="s">
        <v>116</v>
      </c>
      <c r="C13" s="189" t="s">
        <v>117</v>
      </c>
      <c r="D13" s="175" t="s">
        <v>101</v>
      </c>
      <c r="E13" s="176">
        <v>5</v>
      </c>
      <c r="F13" s="177"/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21</v>
      </c>
      <c r="M13" s="178">
        <f>G13*(1+L13/100)</f>
        <v>0</v>
      </c>
      <c r="N13" s="176">
        <v>1.6000000000000001E-4</v>
      </c>
      <c r="O13" s="176">
        <f>ROUND(E13*N13,2)</f>
        <v>0</v>
      </c>
      <c r="P13" s="176">
        <v>0</v>
      </c>
      <c r="Q13" s="176">
        <f>ROUND(E13*P13,2)</f>
        <v>0</v>
      </c>
      <c r="R13" s="178" t="s">
        <v>109</v>
      </c>
      <c r="S13" s="178" t="s">
        <v>103</v>
      </c>
      <c r="T13" s="179" t="s">
        <v>103</v>
      </c>
      <c r="U13" s="162">
        <v>0</v>
      </c>
      <c r="V13" s="162">
        <f>ROUND(E13*U13,2)</f>
        <v>0</v>
      </c>
      <c r="W13" s="162"/>
      <c r="X13" s="162" t="s">
        <v>110</v>
      </c>
      <c r="Y13" s="162" t="s">
        <v>105</v>
      </c>
      <c r="Z13" s="152"/>
      <c r="AA13" s="152"/>
      <c r="AB13" s="152"/>
      <c r="AC13" s="152"/>
      <c r="AD13" s="152"/>
      <c r="AE13" s="152"/>
      <c r="AF13" s="152"/>
      <c r="AG13" s="152" t="s">
        <v>111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190" t="s">
        <v>118</v>
      </c>
      <c r="D14" s="163"/>
      <c r="E14" s="164">
        <v>5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113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80">
        <v>5</v>
      </c>
      <c r="B15" s="181" t="s">
        <v>119</v>
      </c>
      <c r="C15" s="188" t="s">
        <v>120</v>
      </c>
      <c r="D15" s="182" t="s">
        <v>101</v>
      </c>
      <c r="E15" s="183">
        <v>20</v>
      </c>
      <c r="F15" s="184"/>
      <c r="G15" s="185">
        <f>ROUND(E15*F15,2)</f>
        <v>0</v>
      </c>
      <c r="H15" s="184"/>
      <c r="I15" s="185">
        <f>ROUND(E15*H15,2)</f>
        <v>0</v>
      </c>
      <c r="J15" s="184"/>
      <c r="K15" s="185">
        <f>ROUND(E15*J15,2)</f>
        <v>0</v>
      </c>
      <c r="L15" s="185">
        <v>21</v>
      </c>
      <c r="M15" s="185">
        <f>G15*(1+L15/100)</f>
        <v>0</v>
      </c>
      <c r="N15" s="183">
        <v>0</v>
      </c>
      <c r="O15" s="183">
        <f>ROUND(E15*N15,2)</f>
        <v>0</v>
      </c>
      <c r="P15" s="183">
        <v>0</v>
      </c>
      <c r="Q15" s="183">
        <f>ROUND(E15*P15,2)</f>
        <v>0</v>
      </c>
      <c r="R15" s="185" t="s">
        <v>102</v>
      </c>
      <c r="S15" s="185" t="s">
        <v>103</v>
      </c>
      <c r="T15" s="186" t="s">
        <v>103</v>
      </c>
      <c r="U15" s="162">
        <v>9.955E-2</v>
      </c>
      <c r="V15" s="162">
        <f>ROUND(E15*U15,2)</f>
        <v>1.99</v>
      </c>
      <c r="W15" s="162"/>
      <c r="X15" s="162" t="s">
        <v>104</v>
      </c>
      <c r="Y15" s="162" t="s">
        <v>105</v>
      </c>
      <c r="Z15" s="152"/>
      <c r="AA15" s="152"/>
      <c r="AB15" s="152"/>
      <c r="AC15" s="152"/>
      <c r="AD15" s="152"/>
      <c r="AE15" s="152"/>
      <c r="AF15" s="152"/>
      <c r="AG15" s="152" t="s">
        <v>106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56.25" outlineLevel="1" x14ac:dyDescent="0.2">
      <c r="A16" s="173">
        <v>6</v>
      </c>
      <c r="B16" s="174" t="s">
        <v>121</v>
      </c>
      <c r="C16" s="189" t="s">
        <v>122</v>
      </c>
      <c r="D16" s="175" t="s">
        <v>101</v>
      </c>
      <c r="E16" s="176">
        <v>20</v>
      </c>
      <c r="F16" s="177"/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21</v>
      </c>
      <c r="M16" s="178">
        <f>G16*(1+L16/100)</f>
        <v>0</v>
      </c>
      <c r="N16" s="176">
        <v>1.2999999999999999E-4</v>
      </c>
      <c r="O16" s="176">
        <f>ROUND(E16*N16,2)</f>
        <v>0</v>
      </c>
      <c r="P16" s="176">
        <v>0</v>
      </c>
      <c r="Q16" s="176">
        <f>ROUND(E16*P16,2)</f>
        <v>0</v>
      </c>
      <c r="R16" s="178" t="s">
        <v>109</v>
      </c>
      <c r="S16" s="178" t="s">
        <v>103</v>
      </c>
      <c r="T16" s="179" t="s">
        <v>103</v>
      </c>
      <c r="U16" s="162">
        <v>0</v>
      </c>
      <c r="V16" s="162">
        <f>ROUND(E16*U16,2)</f>
        <v>0</v>
      </c>
      <c r="W16" s="162"/>
      <c r="X16" s="162" t="s">
        <v>110</v>
      </c>
      <c r="Y16" s="162" t="s">
        <v>105</v>
      </c>
      <c r="Z16" s="152"/>
      <c r="AA16" s="152"/>
      <c r="AB16" s="152"/>
      <c r="AC16" s="152"/>
      <c r="AD16" s="152"/>
      <c r="AE16" s="152"/>
      <c r="AF16" s="152"/>
      <c r="AG16" s="152" t="s">
        <v>111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2" x14ac:dyDescent="0.2">
      <c r="A17" s="159"/>
      <c r="B17" s="160"/>
      <c r="C17" s="190" t="s">
        <v>123</v>
      </c>
      <c r="D17" s="163"/>
      <c r="E17" s="164">
        <v>20</v>
      </c>
      <c r="F17" s="162"/>
      <c r="G17" s="162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62"/>
      <c r="Z17" s="152"/>
      <c r="AA17" s="152"/>
      <c r="AB17" s="152"/>
      <c r="AC17" s="152"/>
      <c r="AD17" s="152"/>
      <c r="AE17" s="152"/>
      <c r="AF17" s="152"/>
      <c r="AG17" s="152" t="s">
        <v>113</v>
      </c>
      <c r="AH17" s="152">
        <v>0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80">
        <v>7</v>
      </c>
      <c r="B18" s="181" t="s">
        <v>124</v>
      </c>
      <c r="C18" s="188" t="s">
        <v>125</v>
      </c>
      <c r="D18" s="182" t="s">
        <v>101</v>
      </c>
      <c r="E18" s="183">
        <v>10</v>
      </c>
      <c r="F18" s="184"/>
      <c r="G18" s="185">
        <f t="shared" ref="G18:G32" si="0">ROUND(E18*F18,2)</f>
        <v>0</v>
      </c>
      <c r="H18" s="184"/>
      <c r="I18" s="185">
        <f t="shared" ref="I18:I32" si="1">ROUND(E18*H18,2)</f>
        <v>0</v>
      </c>
      <c r="J18" s="184"/>
      <c r="K18" s="185">
        <f t="shared" ref="K18:K32" si="2">ROUND(E18*J18,2)</f>
        <v>0</v>
      </c>
      <c r="L18" s="185">
        <v>21</v>
      </c>
      <c r="M18" s="185">
        <f t="shared" ref="M18:M32" si="3">G18*(1+L18/100)</f>
        <v>0</v>
      </c>
      <c r="N18" s="183">
        <v>0</v>
      </c>
      <c r="O18" s="183">
        <f t="shared" ref="O18:O32" si="4">ROUND(E18*N18,2)</f>
        <v>0</v>
      </c>
      <c r="P18" s="183">
        <v>0</v>
      </c>
      <c r="Q18" s="183">
        <f t="shared" ref="Q18:Q32" si="5">ROUND(E18*P18,2)</f>
        <v>0</v>
      </c>
      <c r="R18" s="185"/>
      <c r="S18" s="185" t="s">
        <v>126</v>
      </c>
      <c r="T18" s="186" t="s">
        <v>103</v>
      </c>
      <c r="U18" s="162">
        <v>9.1219999999999996E-2</v>
      </c>
      <c r="V18" s="162">
        <f t="shared" ref="V18:V32" si="6">ROUND(E18*U18,2)</f>
        <v>0.91</v>
      </c>
      <c r="W18" s="162"/>
      <c r="X18" s="162" t="s">
        <v>104</v>
      </c>
      <c r="Y18" s="162" t="s">
        <v>105</v>
      </c>
      <c r="Z18" s="152"/>
      <c r="AA18" s="152"/>
      <c r="AB18" s="152"/>
      <c r="AC18" s="152"/>
      <c r="AD18" s="152"/>
      <c r="AE18" s="152"/>
      <c r="AF18" s="152"/>
      <c r="AG18" s="152" t="s">
        <v>106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80">
        <v>8</v>
      </c>
      <c r="B19" s="181" t="s">
        <v>127</v>
      </c>
      <c r="C19" s="188" t="s">
        <v>128</v>
      </c>
      <c r="D19" s="182" t="s">
        <v>101</v>
      </c>
      <c r="E19" s="183">
        <v>10</v>
      </c>
      <c r="F19" s="184"/>
      <c r="G19" s="185">
        <f t="shared" si="0"/>
        <v>0</v>
      </c>
      <c r="H19" s="184"/>
      <c r="I19" s="185">
        <f t="shared" si="1"/>
        <v>0</v>
      </c>
      <c r="J19" s="184"/>
      <c r="K19" s="185">
        <f t="shared" si="2"/>
        <v>0</v>
      </c>
      <c r="L19" s="185">
        <v>21</v>
      </c>
      <c r="M19" s="185">
        <f t="shared" si="3"/>
        <v>0</v>
      </c>
      <c r="N19" s="183">
        <v>1.1E-4</v>
      </c>
      <c r="O19" s="183">
        <f t="shared" si="4"/>
        <v>0</v>
      </c>
      <c r="P19" s="183">
        <v>0</v>
      </c>
      <c r="Q19" s="183">
        <f t="shared" si="5"/>
        <v>0</v>
      </c>
      <c r="R19" s="185"/>
      <c r="S19" s="185" t="s">
        <v>126</v>
      </c>
      <c r="T19" s="186" t="s">
        <v>129</v>
      </c>
      <c r="U19" s="162">
        <v>0</v>
      </c>
      <c r="V19" s="162">
        <f t="shared" si="6"/>
        <v>0</v>
      </c>
      <c r="W19" s="162"/>
      <c r="X19" s="162" t="s">
        <v>110</v>
      </c>
      <c r="Y19" s="162" t="s">
        <v>105</v>
      </c>
      <c r="Z19" s="152"/>
      <c r="AA19" s="152"/>
      <c r="AB19" s="152"/>
      <c r="AC19" s="152"/>
      <c r="AD19" s="152"/>
      <c r="AE19" s="152"/>
      <c r="AF19" s="152"/>
      <c r="AG19" s="152" t="s">
        <v>111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80">
        <v>9</v>
      </c>
      <c r="B20" s="181" t="s">
        <v>130</v>
      </c>
      <c r="C20" s="188" t="s">
        <v>131</v>
      </c>
      <c r="D20" s="182" t="s">
        <v>132</v>
      </c>
      <c r="E20" s="183">
        <v>1</v>
      </c>
      <c r="F20" s="184"/>
      <c r="G20" s="185">
        <f t="shared" si="0"/>
        <v>0</v>
      </c>
      <c r="H20" s="184"/>
      <c r="I20" s="185">
        <f t="shared" si="1"/>
        <v>0</v>
      </c>
      <c r="J20" s="184"/>
      <c r="K20" s="185">
        <f t="shared" si="2"/>
        <v>0</v>
      </c>
      <c r="L20" s="185">
        <v>21</v>
      </c>
      <c r="M20" s="185">
        <f t="shared" si="3"/>
        <v>0</v>
      </c>
      <c r="N20" s="183">
        <v>0</v>
      </c>
      <c r="O20" s="183">
        <f t="shared" si="4"/>
        <v>0</v>
      </c>
      <c r="P20" s="183">
        <v>0</v>
      </c>
      <c r="Q20" s="183">
        <f t="shared" si="5"/>
        <v>0</v>
      </c>
      <c r="R20" s="185"/>
      <c r="S20" s="185" t="s">
        <v>126</v>
      </c>
      <c r="T20" s="186" t="s">
        <v>129</v>
      </c>
      <c r="U20" s="162">
        <v>0</v>
      </c>
      <c r="V20" s="162">
        <f t="shared" si="6"/>
        <v>0</v>
      </c>
      <c r="W20" s="162"/>
      <c r="X20" s="162" t="s">
        <v>104</v>
      </c>
      <c r="Y20" s="162" t="s">
        <v>105</v>
      </c>
      <c r="Z20" s="152"/>
      <c r="AA20" s="152"/>
      <c r="AB20" s="152"/>
      <c r="AC20" s="152"/>
      <c r="AD20" s="152"/>
      <c r="AE20" s="152"/>
      <c r="AF20" s="152"/>
      <c r="AG20" s="152" t="s">
        <v>106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80">
        <v>10</v>
      </c>
      <c r="B21" s="181" t="s">
        <v>133</v>
      </c>
      <c r="C21" s="188" t="s">
        <v>134</v>
      </c>
      <c r="D21" s="182" t="s">
        <v>135</v>
      </c>
      <c r="E21" s="183">
        <v>2</v>
      </c>
      <c r="F21" s="184"/>
      <c r="G21" s="185">
        <f t="shared" si="0"/>
        <v>0</v>
      </c>
      <c r="H21" s="184"/>
      <c r="I21" s="185">
        <f t="shared" si="1"/>
        <v>0</v>
      </c>
      <c r="J21" s="184"/>
      <c r="K21" s="185">
        <f t="shared" si="2"/>
        <v>0</v>
      </c>
      <c r="L21" s="185">
        <v>21</v>
      </c>
      <c r="M21" s="185">
        <f t="shared" si="3"/>
        <v>0</v>
      </c>
      <c r="N21" s="183">
        <v>3.0000000000000001E-5</v>
      </c>
      <c r="O21" s="183">
        <f t="shared" si="4"/>
        <v>0</v>
      </c>
      <c r="P21" s="183">
        <v>0</v>
      </c>
      <c r="Q21" s="183">
        <f t="shared" si="5"/>
        <v>0</v>
      </c>
      <c r="R21" s="185"/>
      <c r="S21" s="185" t="s">
        <v>126</v>
      </c>
      <c r="T21" s="186" t="s">
        <v>103</v>
      </c>
      <c r="U21" s="162">
        <v>0.12</v>
      </c>
      <c r="V21" s="162">
        <f t="shared" si="6"/>
        <v>0.24</v>
      </c>
      <c r="W21" s="162"/>
      <c r="X21" s="162" t="s">
        <v>104</v>
      </c>
      <c r="Y21" s="162" t="s">
        <v>105</v>
      </c>
      <c r="Z21" s="152"/>
      <c r="AA21" s="152"/>
      <c r="AB21" s="152"/>
      <c r="AC21" s="152"/>
      <c r="AD21" s="152"/>
      <c r="AE21" s="152"/>
      <c r="AF21" s="152"/>
      <c r="AG21" s="152" t="s">
        <v>106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80">
        <v>11</v>
      </c>
      <c r="B22" s="181" t="s">
        <v>136</v>
      </c>
      <c r="C22" s="188" t="s">
        <v>137</v>
      </c>
      <c r="D22" s="182" t="s">
        <v>135</v>
      </c>
      <c r="E22" s="183">
        <v>2</v>
      </c>
      <c r="F22" s="184"/>
      <c r="G22" s="185">
        <f t="shared" si="0"/>
        <v>0</v>
      </c>
      <c r="H22" s="184"/>
      <c r="I22" s="185">
        <f t="shared" si="1"/>
        <v>0</v>
      </c>
      <c r="J22" s="184"/>
      <c r="K22" s="185">
        <f t="shared" si="2"/>
        <v>0</v>
      </c>
      <c r="L22" s="185">
        <v>21</v>
      </c>
      <c r="M22" s="185">
        <f t="shared" si="3"/>
        <v>0</v>
      </c>
      <c r="N22" s="183">
        <v>0</v>
      </c>
      <c r="O22" s="183">
        <f t="shared" si="4"/>
        <v>0</v>
      </c>
      <c r="P22" s="183">
        <v>0</v>
      </c>
      <c r="Q22" s="183">
        <f t="shared" si="5"/>
        <v>0</v>
      </c>
      <c r="R22" s="185"/>
      <c r="S22" s="185" t="s">
        <v>126</v>
      </c>
      <c r="T22" s="186" t="s">
        <v>129</v>
      </c>
      <c r="U22" s="162">
        <v>0</v>
      </c>
      <c r="V22" s="162">
        <f t="shared" si="6"/>
        <v>0</v>
      </c>
      <c r="W22" s="162"/>
      <c r="X22" s="162" t="s">
        <v>110</v>
      </c>
      <c r="Y22" s="162" t="s">
        <v>105</v>
      </c>
      <c r="Z22" s="152"/>
      <c r="AA22" s="152"/>
      <c r="AB22" s="152"/>
      <c r="AC22" s="152"/>
      <c r="AD22" s="152"/>
      <c r="AE22" s="152"/>
      <c r="AF22" s="152"/>
      <c r="AG22" s="152" t="s">
        <v>138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80">
        <v>12</v>
      </c>
      <c r="B23" s="181" t="s">
        <v>139</v>
      </c>
      <c r="C23" s="188" t="s">
        <v>140</v>
      </c>
      <c r="D23" s="182" t="s">
        <v>135</v>
      </c>
      <c r="E23" s="183">
        <v>1</v>
      </c>
      <c r="F23" s="184"/>
      <c r="G23" s="185">
        <f t="shared" si="0"/>
        <v>0</v>
      </c>
      <c r="H23" s="184"/>
      <c r="I23" s="185">
        <f t="shared" si="1"/>
        <v>0</v>
      </c>
      <c r="J23" s="184"/>
      <c r="K23" s="185">
        <f t="shared" si="2"/>
        <v>0</v>
      </c>
      <c r="L23" s="185">
        <v>21</v>
      </c>
      <c r="M23" s="185">
        <f t="shared" si="3"/>
        <v>0</v>
      </c>
      <c r="N23" s="183">
        <v>0</v>
      </c>
      <c r="O23" s="183">
        <f t="shared" si="4"/>
        <v>0</v>
      </c>
      <c r="P23" s="183">
        <v>0</v>
      </c>
      <c r="Q23" s="183">
        <f t="shared" si="5"/>
        <v>0</v>
      </c>
      <c r="R23" s="185" t="s">
        <v>102</v>
      </c>
      <c r="S23" s="185" t="s">
        <v>103</v>
      </c>
      <c r="T23" s="186" t="s">
        <v>103</v>
      </c>
      <c r="U23" s="162">
        <v>0.14130000000000001</v>
      </c>
      <c r="V23" s="162">
        <f t="shared" si="6"/>
        <v>0.14000000000000001</v>
      </c>
      <c r="W23" s="162"/>
      <c r="X23" s="162" t="s">
        <v>104</v>
      </c>
      <c r="Y23" s="162" t="s">
        <v>105</v>
      </c>
      <c r="Z23" s="152"/>
      <c r="AA23" s="152"/>
      <c r="AB23" s="152"/>
      <c r="AC23" s="152"/>
      <c r="AD23" s="152"/>
      <c r="AE23" s="152"/>
      <c r="AF23" s="152"/>
      <c r="AG23" s="152" t="s">
        <v>106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ht="33.75" outlineLevel="1" x14ac:dyDescent="0.2">
      <c r="A24" s="180">
        <v>13</v>
      </c>
      <c r="B24" s="181" t="s">
        <v>141</v>
      </c>
      <c r="C24" s="188" t="s">
        <v>142</v>
      </c>
      <c r="D24" s="182" t="s">
        <v>135</v>
      </c>
      <c r="E24" s="183">
        <v>1</v>
      </c>
      <c r="F24" s="184"/>
      <c r="G24" s="185">
        <f t="shared" si="0"/>
        <v>0</v>
      </c>
      <c r="H24" s="184"/>
      <c r="I24" s="185">
        <f t="shared" si="1"/>
        <v>0</v>
      </c>
      <c r="J24" s="184"/>
      <c r="K24" s="185">
        <f t="shared" si="2"/>
        <v>0</v>
      </c>
      <c r="L24" s="185">
        <v>21</v>
      </c>
      <c r="M24" s="185">
        <f t="shared" si="3"/>
        <v>0</v>
      </c>
      <c r="N24" s="183">
        <v>3.0000000000000001E-5</v>
      </c>
      <c r="O24" s="183">
        <f t="shared" si="4"/>
        <v>0</v>
      </c>
      <c r="P24" s="183">
        <v>0</v>
      </c>
      <c r="Q24" s="183">
        <f t="shared" si="5"/>
        <v>0</v>
      </c>
      <c r="R24" s="185" t="s">
        <v>109</v>
      </c>
      <c r="S24" s="185" t="s">
        <v>103</v>
      </c>
      <c r="T24" s="186" t="s">
        <v>103</v>
      </c>
      <c r="U24" s="162">
        <v>0</v>
      </c>
      <c r="V24" s="162">
        <f t="shared" si="6"/>
        <v>0</v>
      </c>
      <c r="W24" s="162"/>
      <c r="X24" s="162" t="s">
        <v>110</v>
      </c>
      <c r="Y24" s="162" t="s">
        <v>105</v>
      </c>
      <c r="Z24" s="152"/>
      <c r="AA24" s="152"/>
      <c r="AB24" s="152"/>
      <c r="AC24" s="152"/>
      <c r="AD24" s="152"/>
      <c r="AE24" s="152"/>
      <c r="AF24" s="152"/>
      <c r="AG24" s="152" t="s">
        <v>138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80">
        <v>14</v>
      </c>
      <c r="B25" s="181" t="s">
        <v>143</v>
      </c>
      <c r="C25" s="188" t="s">
        <v>144</v>
      </c>
      <c r="D25" s="182" t="s">
        <v>135</v>
      </c>
      <c r="E25" s="183">
        <v>1</v>
      </c>
      <c r="F25" s="184"/>
      <c r="G25" s="185">
        <f t="shared" si="0"/>
        <v>0</v>
      </c>
      <c r="H25" s="184"/>
      <c r="I25" s="185">
        <f t="shared" si="1"/>
        <v>0</v>
      </c>
      <c r="J25" s="184"/>
      <c r="K25" s="185">
        <f t="shared" si="2"/>
        <v>0</v>
      </c>
      <c r="L25" s="185">
        <v>21</v>
      </c>
      <c r="M25" s="185">
        <f t="shared" si="3"/>
        <v>0</v>
      </c>
      <c r="N25" s="183">
        <v>0</v>
      </c>
      <c r="O25" s="183">
        <f t="shared" si="4"/>
        <v>0</v>
      </c>
      <c r="P25" s="183">
        <v>0</v>
      </c>
      <c r="Q25" s="183">
        <f t="shared" si="5"/>
        <v>0</v>
      </c>
      <c r="R25" s="185" t="s">
        <v>102</v>
      </c>
      <c r="S25" s="185" t="s">
        <v>103</v>
      </c>
      <c r="T25" s="186" t="s">
        <v>103</v>
      </c>
      <c r="U25" s="162">
        <v>0.14130000000000001</v>
      </c>
      <c r="V25" s="162">
        <f t="shared" si="6"/>
        <v>0.14000000000000001</v>
      </c>
      <c r="W25" s="162"/>
      <c r="X25" s="162" t="s">
        <v>104</v>
      </c>
      <c r="Y25" s="162" t="s">
        <v>105</v>
      </c>
      <c r="Z25" s="152"/>
      <c r="AA25" s="152"/>
      <c r="AB25" s="152"/>
      <c r="AC25" s="152"/>
      <c r="AD25" s="152"/>
      <c r="AE25" s="152"/>
      <c r="AF25" s="152"/>
      <c r="AG25" s="152" t="s">
        <v>106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33.75" outlineLevel="1" x14ac:dyDescent="0.2">
      <c r="A26" s="180">
        <v>15</v>
      </c>
      <c r="B26" s="181" t="s">
        <v>145</v>
      </c>
      <c r="C26" s="188" t="s">
        <v>146</v>
      </c>
      <c r="D26" s="182" t="s">
        <v>135</v>
      </c>
      <c r="E26" s="183">
        <v>1</v>
      </c>
      <c r="F26" s="184"/>
      <c r="G26" s="185">
        <f t="shared" si="0"/>
        <v>0</v>
      </c>
      <c r="H26" s="184"/>
      <c r="I26" s="185">
        <f t="shared" si="1"/>
        <v>0</v>
      </c>
      <c r="J26" s="184"/>
      <c r="K26" s="185">
        <f t="shared" si="2"/>
        <v>0</v>
      </c>
      <c r="L26" s="185">
        <v>21</v>
      </c>
      <c r="M26" s="185">
        <f t="shared" si="3"/>
        <v>0</v>
      </c>
      <c r="N26" s="183">
        <v>4.0000000000000003E-5</v>
      </c>
      <c r="O26" s="183">
        <f t="shared" si="4"/>
        <v>0</v>
      </c>
      <c r="P26" s="183">
        <v>0</v>
      </c>
      <c r="Q26" s="183">
        <f t="shared" si="5"/>
        <v>0</v>
      </c>
      <c r="R26" s="185" t="s">
        <v>109</v>
      </c>
      <c r="S26" s="185" t="s">
        <v>103</v>
      </c>
      <c r="T26" s="186" t="s">
        <v>103</v>
      </c>
      <c r="U26" s="162">
        <v>0</v>
      </c>
      <c r="V26" s="162">
        <f t="shared" si="6"/>
        <v>0</v>
      </c>
      <c r="W26" s="162"/>
      <c r="X26" s="162" t="s">
        <v>110</v>
      </c>
      <c r="Y26" s="162" t="s">
        <v>105</v>
      </c>
      <c r="Z26" s="152"/>
      <c r="AA26" s="152"/>
      <c r="AB26" s="152"/>
      <c r="AC26" s="152"/>
      <c r="AD26" s="152"/>
      <c r="AE26" s="152"/>
      <c r="AF26" s="152"/>
      <c r="AG26" s="152" t="s">
        <v>138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80">
        <v>16</v>
      </c>
      <c r="B27" s="181" t="s">
        <v>147</v>
      </c>
      <c r="C27" s="188" t="s">
        <v>148</v>
      </c>
      <c r="D27" s="182" t="s">
        <v>101</v>
      </c>
      <c r="E27" s="183">
        <v>5</v>
      </c>
      <c r="F27" s="184"/>
      <c r="G27" s="185">
        <f t="shared" si="0"/>
        <v>0</v>
      </c>
      <c r="H27" s="184"/>
      <c r="I27" s="185">
        <f t="shared" si="1"/>
        <v>0</v>
      </c>
      <c r="J27" s="184"/>
      <c r="K27" s="185">
        <f t="shared" si="2"/>
        <v>0</v>
      </c>
      <c r="L27" s="185">
        <v>21</v>
      </c>
      <c r="M27" s="185">
        <f t="shared" si="3"/>
        <v>0</v>
      </c>
      <c r="N27" s="183">
        <v>0</v>
      </c>
      <c r="O27" s="183">
        <f t="shared" si="4"/>
        <v>0</v>
      </c>
      <c r="P27" s="183">
        <v>0</v>
      </c>
      <c r="Q27" s="183">
        <f t="shared" si="5"/>
        <v>0</v>
      </c>
      <c r="R27" s="185" t="s">
        <v>102</v>
      </c>
      <c r="S27" s="185" t="s">
        <v>103</v>
      </c>
      <c r="T27" s="186" t="s">
        <v>103</v>
      </c>
      <c r="U27" s="162">
        <v>8.0170000000000005E-2</v>
      </c>
      <c r="V27" s="162">
        <f t="shared" si="6"/>
        <v>0.4</v>
      </c>
      <c r="W27" s="162"/>
      <c r="X27" s="162" t="s">
        <v>104</v>
      </c>
      <c r="Y27" s="162" t="s">
        <v>105</v>
      </c>
      <c r="Z27" s="152"/>
      <c r="AA27" s="152"/>
      <c r="AB27" s="152"/>
      <c r="AC27" s="152"/>
      <c r="AD27" s="152"/>
      <c r="AE27" s="152"/>
      <c r="AF27" s="152"/>
      <c r="AG27" s="152" t="s">
        <v>106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80">
        <v>17</v>
      </c>
      <c r="B28" s="181" t="s">
        <v>149</v>
      </c>
      <c r="C28" s="188" t="s">
        <v>150</v>
      </c>
      <c r="D28" s="182" t="s">
        <v>101</v>
      </c>
      <c r="E28" s="183">
        <v>5</v>
      </c>
      <c r="F28" s="184"/>
      <c r="G28" s="185">
        <f t="shared" si="0"/>
        <v>0</v>
      </c>
      <c r="H28" s="184"/>
      <c r="I28" s="185">
        <f t="shared" si="1"/>
        <v>0</v>
      </c>
      <c r="J28" s="184"/>
      <c r="K28" s="185">
        <f t="shared" si="2"/>
        <v>0</v>
      </c>
      <c r="L28" s="185">
        <v>21</v>
      </c>
      <c r="M28" s="185">
        <f t="shared" si="3"/>
        <v>0</v>
      </c>
      <c r="N28" s="183">
        <v>6.9999999999999994E-5</v>
      </c>
      <c r="O28" s="183">
        <f t="shared" si="4"/>
        <v>0</v>
      </c>
      <c r="P28" s="183">
        <v>0</v>
      </c>
      <c r="Q28" s="183">
        <f t="shared" si="5"/>
        <v>0</v>
      </c>
      <c r="R28" s="185"/>
      <c r="S28" s="185" t="s">
        <v>126</v>
      </c>
      <c r="T28" s="186" t="s">
        <v>129</v>
      </c>
      <c r="U28" s="162">
        <v>0</v>
      </c>
      <c r="V28" s="162">
        <f t="shared" si="6"/>
        <v>0</v>
      </c>
      <c r="W28" s="162"/>
      <c r="X28" s="162" t="s">
        <v>110</v>
      </c>
      <c r="Y28" s="162" t="s">
        <v>105</v>
      </c>
      <c r="Z28" s="152"/>
      <c r="AA28" s="152"/>
      <c r="AB28" s="152"/>
      <c r="AC28" s="152"/>
      <c r="AD28" s="152"/>
      <c r="AE28" s="152"/>
      <c r="AF28" s="152"/>
      <c r="AG28" s="152" t="s">
        <v>111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80">
        <v>18</v>
      </c>
      <c r="B29" s="181" t="s">
        <v>151</v>
      </c>
      <c r="C29" s="188" t="s">
        <v>152</v>
      </c>
      <c r="D29" s="182" t="s">
        <v>135</v>
      </c>
      <c r="E29" s="183">
        <v>5</v>
      </c>
      <c r="F29" s="184"/>
      <c r="G29" s="185">
        <f t="shared" si="0"/>
        <v>0</v>
      </c>
      <c r="H29" s="184"/>
      <c r="I29" s="185">
        <f t="shared" si="1"/>
        <v>0</v>
      </c>
      <c r="J29" s="184"/>
      <c r="K29" s="185">
        <f t="shared" si="2"/>
        <v>0</v>
      </c>
      <c r="L29" s="185">
        <v>21</v>
      </c>
      <c r="M29" s="185">
        <f t="shared" si="3"/>
        <v>0</v>
      </c>
      <c r="N29" s="183">
        <v>0</v>
      </c>
      <c r="O29" s="183">
        <f t="shared" si="4"/>
        <v>0</v>
      </c>
      <c r="P29" s="183">
        <v>0</v>
      </c>
      <c r="Q29" s="183">
        <f t="shared" si="5"/>
        <v>0</v>
      </c>
      <c r="R29" s="185"/>
      <c r="S29" s="185" t="s">
        <v>126</v>
      </c>
      <c r="T29" s="186" t="s">
        <v>129</v>
      </c>
      <c r="U29" s="162">
        <v>0</v>
      </c>
      <c r="V29" s="162">
        <f t="shared" si="6"/>
        <v>0</v>
      </c>
      <c r="W29" s="162"/>
      <c r="X29" s="162" t="s">
        <v>104</v>
      </c>
      <c r="Y29" s="162" t="s">
        <v>105</v>
      </c>
      <c r="Z29" s="152"/>
      <c r="AA29" s="152"/>
      <c r="AB29" s="152"/>
      <c r="AC29" s="152"/>
      <c r="AD29" s="152"/>
      <c r="AE29" s="152"/>
      <c r="AF29" s="152"/>
      <c r="AG29" s="152" t="s">
        <v>106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80">
        <v>19</v>
      </c>
      <c r="B30" s="181" t="s">
        <v>153</v>
      </c>
      <c r="C30" s="188" t="s">
        <v>154</v>
      </c>
      <c r="D30" s="182" t="s">
        <v>101</v>
      </c>
      <c r="E30" s="183">
        <v>5</v>
      </c>
      <c r="F30" s="184"/>
      <c r="G30" s="185">
        <f t="shared" si="0"/>
        <v>0</v>
      </c>
      <c r="H30" s="184"/>
      <c r="I30" s="185">
        <f t="shared" si="1"/>
        <v>0</v>
      </c>
      <c r="J30" s="184"/>
      <c r="K30" s="185">
        <f t="shared" si="2"/>
        <v>0</v>
      </c>
      <c r="L30" s="185">
        <v>21</v>
      </c>
      <c r="M30" s="185">
        <f t="shared" si="3"/>
        <v>0</v>
      </c>
      <c r="N30" s="183">
        <v>0</v>
      </c>
      <c r="O30" s="183">
        <f t="shared" si="4"/>
        <v>0</v>
      </c>
      <c r="P30" s="183">
        <v>0</v>
      </c>
      <c r="Q30" s="183">
        <f t="shared" si="5"/>
        <v>0</v>
      </c>
      <c r="R30" s="185"/>
      <c r="S30" s="185" t="s">
        <v>126</v>
      </c>
      <c r="T30" s="186" t="s">
        <v>129</v>
      </c>
      <c r="U30" s="162">
        <v>0</v>
      </c>
      <c r="V30" s="162">
        <f t="shared" si="6"/>
        <v>0</v>
      </c>
      <c r="W30" s="162"/>
      <c r="X30" s="162" t="s">
        <v>110</v>
      </c>
      <c r="Y30" s="162" t="s">
        <v>105</v>
      </c>
      <c r="Z30" s="152"/>
      <c r="AA30" s="152"/>
      <c r="AB30" s="152"/>
      <c r="AC30" s="152"/>
      <c r="AD30" s="152"/>
      <c r="AE30" s="152"/>
      <c r="AF30" s="152"/>
      <c r="AG30" s="152" t="s">
        <v>111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80">
        <v>20</v>
      </c>
      <c r="B31" s="181" t="s">
        <v>155</v>
      </c>
      <c r="C31" s="188" t="s">
        <v>156</v>
      </c>
      <c r="D31" s="182" t="s">
        <v>101</v>
      </c>
      <c r="E31" s="183">
        <v>25</v>
      </c>
      <c r="F31" s="184"/>
      <c r="G31" s="185">
        <f t="shared" si="0"/>
        <v>0</v>
      </c>
      <c r="H31" s="184"/>
      <c r="I31" s="185">
        <f t="shared" si="1"/>
        <v>0</v>
      </c>
      <c r="J31" s="184"/>
      <c r="K31" s="185">
        <f t="shared" si="2"/>
        <v>0</v>
      </c>
      <c r="L31" s="185">
        <v>21</v>
      </c>
      <c r="M31" s="185">
        <f t="shared" si="3"/>
        <v>0</v>
      </c>
      <c r="N31" s="183">
        <v>0</v>
      </c>
      <c r="O31" s="183">
        <f t="shared" si="4"/>
        <v>0</v>
      </c>
      <c r="P31" s="183">
        <v>0</v>
      </c>
      <c r="Q31" s="183">
        <f t="shared" si="5"/>
        <v>0</v>
      </c>
      <c r="R31" s="185" t="s">
        <v>102</v>
      </c>
      <c r="S31" s="185" t="s">
        <v>103</v>
      </c>
      <c r="T31" s="186" t="s">
        <v>103</v>
      </c>
      <c r="U31" s="162">
        <v>0.17083000000000001</v>
      </c>
      <c r="V31" s="162">
        <f t="shared" si="6"/>
        <v>4.2699999999999996</v>
      </c>
      <c r="W31" s="162"/>
      <c r="X31" s="162" t="s">
        <v>104</v>
      </c>
      <c r="Y31" s="162" t="s">
        <v>105</v>
      </c>
      <c r="Z31" s="152"/>
      <c r="AA31" s="152"/>
      <c r="AB31" s="152"/>
      <c r="AC31" s="152"/>
      <c r="AD31" s="152"/>
      <c r="AE31" s="152"/>
      <c r="AF31" s="152"/>
      <c r="AG31" s="152" t="s">
        <v>106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3">
        <v>21</v>
      </c>
      <c r="B32" s="174" t="s">
        <v>157</v>
      </c>
      <c r="C32" s="189" t="s">
        <v>158</v>
      </c>
      <c r="D32" s="175" t="s">
        <v>101</v>
      </c>
      <c r="E32" s="176">
        <v>25</v>
      </c>
      <c r="F32" s="177"/>
      <c r="G32" s="178">
        <f t="shared" si="0"/>
        <v>0</v>
      </c>
      <c r="H32" s="177"/>
      <c r="I32" s="178">
        <f t="shared" si="1"/>
        <v>0</v>
      </c>
      <c r="J32" s="177"/>
      <c r="K32" s="178">
        <f t="shared" si="2"/>
        <v>0</v>
      </c>
      <c r="L32" s="178">
        <v>21</v>
      </c>
      <c r="M32" s="178">
        <f t="shared" si="3"/>
        <v>0</v>
      </c>
      <c r="N32" s="176">
        <v>1.2E-4</v>
      </c>
      <c r="O32" s="176">
        <f t="shared" si="4"/>
        <v>0</v>
      </c>
      <c r="P32" s="176">
        <v>0</v>
      </c>
      <c r="Q32" s="176">
        <f t="shared" si="5"/>
        <v>0</v>
      </c>
      <c r="R32" s="178"/>
      <c r="S32" s="178" t="s">
        <v>126</v>
      </c>
      <c r="T32" s="179" t="s">
        <v>129</v>
      </c>
      <c r="U32" s="162">
        <v>0</v>
      </c>
      <c r="V32" s="162">
        <f t="shared" si="6"/>
        <v>0</v>
      </c>
      <c r="W32" s="162"/>
      <c r="X32" s="162" t="s">
        <v>110</v>
      </c>
      <c r="Y32" s="162" t="s">
        <v>105</v>
      </c>
      <c r="Z32" s="152"/>
      <c r="AA32" s="152"/>
      <c r="AB32" s="152"/>
      <c r="AC32" s="152"/>
      <c r="AD32" s="152"/>
      <c r="AE32" s="152"/>
      <c r="AF32" s="152"/>
      <c r="AG32" s="152" t="s">
        <v>111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">
      <c r="A33" s="159"/>
      <c r="B33" s="160"/>
      <c r="C33" s="190" t="s">
        <v>159</v>
      </c>
      <c r="D33" s="163"/>
      <c r="E33" s="164">
        <v>25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113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80">
        <v>22</v>
      </c>
      <c r="B34" s="181" t="s">
        <v>160</v>
      </c>
      <c r="C34" s="188" t="s">
        <v>161</v>
      </c>
      <c r="D34" s="182" t="s">
        <v>135</v>
      </c>
      <c r="E34" s="183">
        <v>1</v>
      </c>
      <c r="F34" s="184"/>
      <c r="G34" s="185">
        <f t="shared" ref="G34:G42" si="7">ROUND(E34*F34,2)</f>
        <v>0</v>
      </c>
      <c r="H34" s="184"/>
      <c r="I34" s="185">
        <f t="shared" ref="I34:I42" si="8">ROUND(E34*H34,2)</f>
        <v>0</v>
      </c>
      <c r="J34" s="184"/>
      <c r="K34" s="185">
        <f t="shared" ref="K34:K42" si="9">ROUND(E34*J34,2)</f>
        <v>0</v>
      </c>
      <c r="L34" s="185">
        <v>21</v>
      </c>
      <c r="M34" s="185">
        <f t="shared" ref="M34:M42" si="10">G34*(1+L34/100)</f>
        <v>0</v>
      </c>
      <c r="N34" s="183">
        <v>0</v>
      </c>
      <c r="O34" s="183">
        <f t="shared" ref="O34:O42" si="11">ROUND(E34*N34,2)</f>
        <v>0</v>
      </c>
      <c r="P34" s="183">
        <v>0</v>
      </c>
      <c r="Q34" s="183">
        <f t="shared" ref="Q34:Q42" si="12">ROUND(E34*P34,2)</f>
        <v>0</v>
      </c>
      <c r="R34" s="185"/>
      <c r="S34" s="185" t="s">
        <v>126</v>
      </c>
      <c r="T34" s="186" t="s">
        <v>162</v>
      </c>
      <c r="U34" s="162">
        <v>0.14699999999999999</v>
      </c>
      <c r="V34" s="162">
        <f t="shared" ref="V34:V42" si="13">ROUND(E34*U34,2)</f>
        <v>0.15</v>
      </c>
      <c r="W34" s="162"/>
      <c r="X34" s="162" t="s">
        <v>104</v>
      </c>
      <c r="Y34" s="162" t="s">
        <v>105</v>
      </c>
      <c r="Z34" s="152"/>
      <c r="AA34" s="152"/>
      <c r="AB34" s="152"/>
      <c r="AC34" s="152"/>
      <c r="AD34" s="152"/>
      <c r="AE34" s="152"/>
      <c r="AF34" s="152"/>
      <c r="AG34" s="152" t="s">
        <v>106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80">
        <v>23</v>
      </c>
      <c r="B35" s="181" t="s">
        <v>163</v>
      </c>
      <c r="C35" s="188" t="s">
        <v>164</v>
      </c>
      <c r="D35" s="182" t="s">
        <v>135</v>
      </c>
      <c r="E35" s="183">
        <v>1</v>
      </c>
      <c r="F35" s="184"/>
      <c r="G35" s="185">
        <f t="shared" si="7"/>
        <v>0</v>
      </c>
      <c r="H35" s="184"/>
      <c r="I35" s="185">
        <f t="shared" si="8"/>
        <v>0</v>
      </c>
      <c r="J35" s="184"/>
      <c r="K35" s="185">
        <f t="shared" si="9"/>
        <v>0</v>
      </c>
      <c r="L35" s="185">
        <v>21</v>
      </c>
      <c r="M35" s="185">
        <f t="shared" si="10"/>
        <v>0</v>
      </c>
      <c r="N35" s="183">
        <v>0</v>
      </c>
      <c r="O35" s="183">
        <f t="shared" si="11"/>
        <v>0</v>
      </c>
      <c r="P35" s="183">
        <v>0</v>
      </c>
      <c r="Q35" s="183">
        <f t="shared" si="12"/>
        <v>0</v>
      </c>
      <c r="R35" s="185"/>
      <c r="S35" s="185" t="s">
        <v>126</v>
      </c>
      <c r="T35" s="186" t="s">
        <v>129</v>
      </c>
      <c r="U35" s="162">
        <v>0</v>
      </c>
      <c r="V35" s="162">
        <f t="shared" si="13"/>
        <v>0</v>
      </c>
      <c r="W35" s="162"/>
      <c r="X35" s="162" t="s">
        <v>110</v>
      </c>
      <c r="Y35" s="162" t="s">
        <v>105</v>
      </c>
      <c r="Z35" s="152"/>
      <c r="AA35" s="152"/>
      <c r="AB35" s="152"/>
      <c r="AC35" s="152"/>
      <c r="AD35" s="152"/>
      <c r="AE35" s="152"/>
      <c r="AF35" s="152"/>
      <c r="AG35" s="152" t="s">
        <v>138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2.5" outlineLevel="1" x14ac:dyDescent="0.2">
      <c r="A36" s="180">
        <v>24</v>
      </c>
      <c r="B36" s="181" t="s">
        <v>165</v>
      </c>
      <c r="C36" s="188" t="s">
        <v>166</v>
      </c>
      <c r="D36" s="182" t="s">
        <v>135</v>
      </c>
      <c r="E36" s="183">
        <v>1</v>
      </c>
      <c r="F36" s="184"/>
      <c r="G36" s="185">
        <f t="shared" si="7"/>
        <v>0</v>
      </c>
      <c r="H36" s="184"/>
      <c r="I36" s="185">
        <f t="shared" si="8"/>
        <v>0</v>
      </c>
      <c r="J36" s="184"/>
      <c r="K36" s="185">
        <f t="shared" si="9"/>
        <v>0</v>
      </c>
      <c r="L36" s="185">
        <v>21</v>
      </c>
      <c r="M36" s="185">
        <f t="shared" si="10"/>
        <v>0</v>
      </c>
      <c r="N36" s="183">
        <v>0</v>
      </c>
      <c r="O36" s="183">
        <f t="shared" si="11"/>
        <v>0</v>
      </c>
      <c r="P36" s="183">
        <v>0</v>
      </c>
      <c r="Q36" s="183">
        <f t="shared" si="12"/>
        <v>0</v>
      </c>
      <c r="R36" s="185"/>
      <c r="S36" s="185" t="s">
        <v>126</v>
      </c>
      <c r="T36" s="186" t="s">
        <v>129</v>
      </c>
      <c r="U36" s="162">
        <v>0</v>
      </c>
      <c r="V36" s="162">
        <f t="shared" si="13"/>
        <v>0</v>
      </c>
      <c r="W36" s="162"/>
      <c r="X36" s="162" t="s">
        <v>104</v>
      </c>
      <c r="Y36" s="162" t="s">
        <v>105</v>
      </c>
      <c r="Z36" s="152"/>
      <c r="AA36" s="152"/>
      <c r="AB36" s="152"/>
      <c r="AC36" s="152"/>
      <c r="AD36" s="152"/>
      <c r="AE36" s="152"/>
      <c r="AF36" s="152"/>
      <c r="AG36" s="152" t="s">
        <v>106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80">
        <v>25</v>
      </c>
      <c r="B37" s="181" t="s">
        <v>167</v>
      </c>
      <c r="C37" s="188" t="s">
        <v>168</v>
      </c>
      <c r="D37" s="182" t="s">
        <v>135</v>
      </c>
      <c r="E37" s="183">
        <v>3</v>
      </c>
      <c r="F37" s="184"/>
      <c r="G37" s="185">
        <f t="shared" si="7"/>
        <v>0</v>
      </c>
      <c r="H37" s="184"/>
      <c r="I37" s="185">
        <f t="shared" si="8"/>
        <v>0</v>
      </c>
      <c r="J37" s="184"/>
      <c r="K37" s="185">
        <f t="shared" si="9"/>
        <v>0</v>
      </c>
      <c r="L37" s="185">
        <v>21</v>
      </c>
      <c r="M37" s="185">
        <f t="shared" si="10"/>
        <v>0</v>
      </c>
      <c r="N37" s="183">
        <v>0</v>
      </c>
      <c r="O37" s="183">
        <f t="shared" si="11"/>
        <v>0</v>
      </c>
      <c r="P37" s="183">
        <v>0</v>
      </c>
      <c r="Q37" s="183">
        <f t="shared" si="12"/>
        <v>0</v>
      </c>
      <c r="R37" s="185"/>
      <c r="S37" s="185" t="s">
        <v>126</v>
      </c>
      <c r="T37" s="186" t="s">
        <v>129</v>
      </c>
      <c r="U37" s="162">
        <v>0</v>
      </c>
      <c r="V37" s="162">
        <f t="shared" si="13"/>
        <v>0</v>
      </c>
      <c r="W37" s="162"/>
      <c r="X37" s="162" t="s">
        <v>104</v>
      </c>
      <c r="Y37" s="162" t="s">
        <v>105</v>
      </c>
      <c r="Z37" s="152"/>
      <c r="AA37" s="152"/>
      <c r="AB37" s="152"/>
      <c r="AC37" s="152"/>
      <c r="AD37" s="152"/>
      <c r="AE37" s="152"/>
      <c r="AF37" s="152"/>
      <c r="AG37" s="152" t="s">
        <v>106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80">
        <v>26</v>
      </c>
      <c r="B38" s="181" t="s">
        <v>169</v>
      </c>
      <c r="C38" s="188" t="s">
        <v>170</v>
      </c>
      <c r="D38" s="182" t="s">
        <v>132</v>
      </c>
      <c r="E38" s="183">
        <v>1</v>
      </c>
      <c r="F38" s="184"/>
      <c r="G38" s="185">
        <f t="shared" si="7"/>
        <v>0</v>
      </c>
      <c r="H38" s="184"/>
      <c r="I38" s="185">
        <f t="shared" si="8"/>
        <v>0</v>
      </c>
      <c r="J38" s="184"/>
      <c r="K38" s="185">
        <f t="shared" si="9"/>
        <v>0</v>
      </c>
      <c r="L38" s="185">
        <v>21</v>
      </c>
      <c r="M38" s="185">
        <f t="shared" si="10"/>
        <v>0</v>
      </c>
      <c r="N38" s="183">
        <v>0</v>
      </c>
      <c r="O38" s="183">
        <f t="shared" si="11"/>
        <v>0</v>
      </c>
      <c r="P38" s="183">
        <v>0</v>
      </c>
      <c r="Q38" s="183">
        <f t="shared" si="12"/>
        <v>0</v>
      </c>
      <c r="R38" s="185"/>
      <c r="S38" s="185" t="s">
        <v>126</v>
      </c>
      <c r="T38" s="186" t="s">
        <v>129</v>
      </c>
      <c r="U38" s="162">
        <v>0</v>
      </c>
      <c r="V38" s="162">
        <f t="shared" si="13"/>
        <v>0</v>
      </c>
      <c r="W38" s="162"/>
      <c r="X38" s="162" t="s">
        <v>104</v>
      </c>
      <c r="Y38" s="162" t="s">
        <v>105</v>
      </c>
      <c r="Z38" s="152"/>
      <c r="AA38" s="152"/>
      <c r="AB38" s="152"/>
      <c r="AC38" s="152"/>
      <c r="AD38" s="152"/>
      <c r="AE38" s="152"/>
      <c r="AF38" s="152"/>
      <c r="AG38" s="152" t="s">
        <v>106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80">
        <v>27</v>
      </c>
      <c r="B39" s="181" t="s">
        <v>171</v>
      </c>
      <c r="C39" s="188" t="s">
        <v>172</v>
      </c>
      <c r="D39" s="182" t="s">
        <v>132</v>
      </c>
      <c r="E39" s="183">
        <v>1</v>
      </c>
      <c r="F39" s="184"/>
      <c r="G39" s="185">
        <f t="shared" si="7"/>
        <v>0</v>
      </c>
      <c r="H39" s="184"/>
      <c r="I39" s="185">
        <f t="shared" si="8"/>
        <v>0</v>
      </c>
      <c r="J39" s="184"/>
      <c r="K39" s="185">
        <f t="shared" si="9"/>
        <v>0</v>
      </c>
      <c r="L39" s="185">
        <v>21</v>
      </c>
      <c r="M39" s="185">
        <f t="shared" si="10"/>
        <v>0</v>
      </c>
      <c r="N39" s="183">
        <v>0</v>
      </c>
      <c r="O39" s="183">
        <f t="shared" si="11"/>
        <v>0</v>
      </c>
      <c r="P39" s="183">
        <v>0</v>
      </c>
      <c r="Q39" s="183">
        <f t="shared" si="12"/>
        <v>0</v>
      </c>
      <c r="R39" s="185"/>
      <c r="S39" s="185" t="s">
        <v>126</v>
      </c>
      <c r="T39" s="186" t="s">
        <v>129</v>
      </c>
      <c r="U39" s="162">
        <v>0</v>
      </c>
      <c r="V39" s="162">
        <f t="shared" si="13"/>
        <v>0</v>
      </c>
      <c r="W39" s="162"/>
      <c r="X39" s="162" t="s">
        <v>104</v>
      </c>
      <c r="Y39" s="162" t="s">
        <v>105</v>
      </c>
      <c r="Z39" s="152"/>
      <c r="AA39" s="152"/>
      <c r="AB39" s="152"/>
      <c r="AC39" s="152"/>
      <c r="AD39" s="152"/>
      <c r="AE39" s="152"/>
      <c r="AF39" s="152"/>
      <c r="AG39" s="152" t="s">
        <v>173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80">
        <v>28</v>
      </c>
      <c r="B40" s="181" t="s">
        <v>174</v>
      </c>
      <c r="C40" s="188" t="s">
        <v>175</v>
      </c>
      <c r="D40" s="182" t="s">
        <v>132</v>
      </c>
      <c r="E40" s="183">
        <v>1</v>
      </c>
      <c r="F40" s="184"/>
      <c r="G40" s="185">
        <f t="shared" si="7"/>
        <v>0</v>
      </c>
      <c r="H40" s="184"/>
      <c r="I40" s="185">
        <f t="shared" si="8"/>
        <v>0</v>
      </c>
      <c r="J40" s="184"/>
      <c r="K40" s="185">
        <f t="shared" si="9"/>
        <v>0</v>
      </c>
      <c r="L40" s="185">
        <v>21</v>
      </c>
      <c r="M40" s="185">
        <f t="shared" si="10"/>
        <v>0</v>
      </c>
      <c r="N40" s="183">
        <v>0</v>
      </c>
      <c r="O40" s="183">
        <f t="shared" si="11"/>
        <v>0</v>
      </c>
      <c r="P40" s="183">
        <v>0</v>
      </c>
      <c r="Q40" s="183">
        <f t="shared" si="12"/>
        <v>0</v>
      </c>
      <c r="R40" s="185"/>
      <c r="S40" s="185" t="s">
        <v>126</v>
      </c>
      <c r="T40" s="186" t="s">
        <v>129</v>
      </c>
      <c r="U40" s="162">
        <v>0</v>
      </c>
      <c r="V40" s="162">
        <f t="shared" si="13"/>
        <v>0</v>
      </c>
      <c r="W40" s="162"/>
      <c r="X40" s="162" t="s">
        <v>104</v>
      </c>
      <c r="Y40" s="162" t="s">
        <v>105</v>
      </c>
      <c r="Z40" s="152"/>
      <c r="AA40" s="152"/>
      <c r="AB40" s="152"/>
      <c r="AC40" s="152"/>
      <c r="AD40" s="152"/>
      <c r="AE40" s="152"/>
      <c r="AF40" s="152"/>
      <c r="AG40" s="152" t="s">
        <v>173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80">
        <v>29</v>
      </c>
      <c r="B41" s="181" t="s">
        <v>176</v>
      </c>
      <c r="C41" s="188" t="s">
        <v>177</v>
      </c>
      <c r="D41" s="182" t="s">
        <v>178</v>
      </c>
      <c r="E41" s="183">
        <v>1</v>
      </c>
      <c r="F41" s="184"/>
      <c r="G41" s="185">
        <f t="shared" si="7"/>
        <v>0</v>
      </c>
      <c r="H41" s="184"/>
      <c r="I41" s="185">
        <f t="shared" si="8"/>
        <v>0</v>
      </c>
      <c r="J41" s="184"/>
      <c r="K41" s="185">
        <f t="shared" si="9"/>
        <v>0</v>
      </c>
      <c r="L41" s="185">
        <v>21</v>
      </c>
      <c r="M41" s="185">
        <f t="shared" si="10"/>
        <v>0</v>
      </c>
      <c r="N41" s="183">
        <v>0</v>
      </c>
      <c r="O41" s="183">
        <f t="shared" si="11"/>
        <v>0</v>
      </c>
      <c r="P41" s="183">
        <v>0</v>
      </c>
      <c r="Q41" s="183">
        <f t="shared" si="12"/>
        <v>0</v>
      </c>
      <c r="R41" s="185"/>
      <c r="S41" s="185" t="s">
        <v>126</v>
      </c>
      <c r="T41" s="186" t="s">
        <v>129</v>
      </c>
      <c r="U41" s="162">
        <v>0</v>
      </c>
      <c r="V41" s="162">
        <f t="shared" si="13"/>
        <v>0</v>
      </c>
      <c r="W41" s="162"/>
      <c r="X41" s="162" t="s">
        <v>110</v>
      </c>
      <c r="Y41" s="162" t="s">
        <v>105</v>
      </c>
      <c r="Z41" s="152"/>
      <c r="AA41" s="152"/>
      <c r="AB41" s="152"/>
      <c r="AC41" s="152"/>
      <c r="AD41" s="152"/>
      <c r="AE41" s="152"/>
      <c r="AF41" s="152"/>
      <c r="AG41" s="152" t="s">
        <v>138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80">
        <v>30</v>
      </c>
      <c r="B42" s="181" t="s">
        <v>179</v>
      </c>
      <c r="C42" s="188" t="s">
        <v>180</v>
      </c>
      <c r="D42" s="182" t="s">
        <v>132</v>
      </c>
      <c r="E42" s="183">
        <v>1</v>
      </c>
      <c r="F42" s="184"/>
      <c r="G42" s="185">
        <f t="shared" si="7"/>
        <v>0</v>
      </c>
      <c r="H42" s="184"/>
      <c r="I42" s="185">
        <f t="shared" si="8"/>
        <v>0</v>
      </c>
      <c r="J42" s="184"/>
      <c r="K42" s="185">
        <f t="shared" si="9"/>
        <v>0</v>
      </c>
      <c r="L42" s="185">
        <v>21</v>
      </c>
      <c r="M42" s="185">
        <f t="shared" si="10"/>
        <v>0</v>
      </c>
      <c r="N42" s="183">
        <v>0</v>
      </c>
      <c r="O42" s="183">
        <f t="shared" si="11"/>
        <v>0</v>
      </c>
      <c r="P42" s="183">
        <v>0</v>
      </c>
      <c r="Q42" s="183">
        <f t="shared" si="12"/>
        <v>0</v>
      </c>
      <c r="R42" s="185"/>
      <c r="S42" s="185" t="s">
        <v>126</v>
      </c>
      <c r="T42" s="186" t="s">
        <v>129</v>
      </c>
      <c r="U42" s="162">
        <v>0</v>
      </c>
      <c r="V42" s="162">
        <f t="shared" si="13"/>
        <v>0</v>
      </c>
      <c r="W42" s="162"/>
      <c r="X42" s="162" t="s">
        <v>104</v>
      </c>
      <c r="Y42" s="162" t="s">
        <v>105</v>
      </c>
      <c r="Z42" s="152"/>
      <c r="AA42" s="152"/>
      <c r="AB42" s="152"/>
      <c r="AC42" s="152"/>
      <c r="AD42" s="152"/>
      <c r="AE42" s="152"/>
      <c r="AF42" s="152"/>
      <c r="AG42" s="152" t="s">
        <v>106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x14ac:dyDescent="0.2">
      <c r="A43" s="166" t="s">
        <v>97</v>
      </c>
      <c r="B43" s="167" t="s">
        <v>66</v>
      </c>
      <c r="C43" s="187" t="s">
        <v>67</v>
      </c>
      <c r="D43" s="168"/>
      <c r="E43" s="169"/>
      <c r="F43" s="170"/>
      <c r="G43" s="170">
        <f>SUMIF(AG44:AG44,"&lt;&gt;NOR",G44:G44)</f>
        <v>0</v>
      </c>
      <c r="H43" s="170"/>
      <c r="I43" s="170">
        <f>SUM(I44:I44)</f>
        <v>0</v>
      </c>
      <c r="J43" s="170"/>
      <c r="K43" s="170">
        <f>SUM(K44:K44)</f>
        <v>0</v>
      </c>
      <c r="L43" s="170"/>
      <c r="M43" s="170">
        <f>SUM(M44:M44)</f>
        <v>0</v>
      </c>
      <c r="N43" s="169"/>
      <c r="O43" s="169">
        <f>SUM(O44:O44)</f>
        <v>0</v>
      </c>
      <c r="P43" s="169"/>
      <c r="Q43" s="169">
        <f>SUM(Q44:Q44)</f>
        <v>0</v>
      </c>
      <c r="R43" s="170"/>
      <c r="S43" s="170"/>
      <c r="T43" s="171"/>
      <c r="U43" s="165"/>
      <c r="V43" s="165">
        <f>SUM(V44:V44)</f>
        <v>0</v>
      </c>
      <c r="W43" s="165"/>
      <c r="X43" s="165"/>
      <c r="Y43" s="165"/>
      <c r="AG43" t="s">
        <v>98</v>
      </c>
    </row>
    <row r="44" spans="1:60" outlineLevel="1" x14ac:dyDescent="0.2">
      <c r="A44" s="180">
        <v>31</v>
      </c>
      <c r="B44" s="181" t="s">
        <v>181</v>
      </c>
      <c r="C44" s="188" t="s">
        <v>182</v>
      </c>
      <c r="D44" s="182" t="s">
        <v>135</v>
      </c>
      <c r="E44" s="183">
        <v>1</v>
      </c>
      <c r="F44" s="184"/>
      <c r="G44" s="185">
        <f>ROUND(E44*F44,2)</f>
        <v>0</v>
      </c>
      <c r="H44" s="184"/>
      <c r="I44" s="185">
        <f>ROUND(E44*H44,2)</f>
        <v>0</v>
      </c>
      <c r="J44" s="184"/>
      <c r="K44" s="185">
        <f>ROUND(E44*J44,2)</f>
        <v>0</v>
      </c>
      <c r="L44" s="185">
        <v>21</v>
      </c>
      <c r="M44" s="185">
        <f>G44*(1+L44/100)</f>
        <v>0</v>
      </c>
      <c r="N44" s="183">
        <v>0</v>
      </c>
      <c r="O44" s="183">
        <f>ROUND(E44*N44,2)</f>
        <v>0</v>
      </c>
      <c r="P44" s="183">
        <v>0</v>
      </c>
      <c r="Q44" s="183">
        <f>ROUND(E44*P44,2)</f>
        <v>0</v>
      </c>
      <c r="R44" s="185"/>
      <c r="S44" s="185" t="s">
        <v>126</v>
      </c>
      <c r="T44" s="186" t="s">
        <v>129</v>
      </c>
      <c r="U44" s="162">
        <v>0</v>
      </c>
      <c r="V44" s="162">
        <f>ROUND(E44*U44,2)</f>
        <v>0</v>
      </c>
      <c r="W44" s="162"/>
      <c r="X44" s="162" t="s">
        <v>110</v>
      </c>
      <c r="Y44" s="162" t="s">
        <v>105</v>
      </c>
      <c r="Z44" s="152"/>
      <c r="AA44" s="152"/>
      <c r="AB44" s="152"/>
      <c r="AC44" s="152"/>
      <c r="AD44" s="152"/>
      <c r="AE44" s="152"/>
      <c r="AF44" s="152"/>
      <c r="AG44" s="152" t="s">
        <v>138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x14ac:dyDescent="0.2">
      <c r="A45" s="166" t="s">
        <v>97</v>
      </c>
      <c r="B45" s="167" t="s">
        <v>62</v>
      </c>
      <c r="C45" s="187" t="s">
        <v>63</v>
      </c>
      <c r="D45" s="168"/>
      <c r="E45" s="169"/>
      <c r="F45" s="170"/>
      <c r="G45" s="170">
        <f>SUMIF(AG46:AG50,"&lt;&gt;NOR",G46:G50)</f>
        <v>0</v>
      </c>
      <c r="H45" s="170"/>
      <c r="I45" s="170">
        <f>SUM(I46:I50)</f>
        <v>0</v>
      </c>
      <c r="J45" s="170"/>
      <c r="K45" s="170">
        <f>SUM(K46:K50)</f>
        <v>0</v>
      </c>
      <c r="L45" s="170"/>
      <c r="M45" s="170">
        <f>SUM(M46:M50)</f>
        <v>0</v>
      </c>
      <c r="N45" s="169"/>
      <c r="O45" s="169">
        <f>SUM(O46:O50)</f>
        <v>0</v>
      </c>
      <c r="P45" s="169"/>
      <c r="Q45" s="169">
        <f>SUM(Q46:Q50)</f>
        <v>0</v>
      </c>
      <c r="R45" s="170"/>
      <c r="S45" s="170"/>
      <c r="T45" s="171"/>
      <c r="U45" s="165"/>
      <c r="V45" s="165">
        <f>SUM(V46:V50)</f>
        <v>0.35</v>
      </c>
      <c r="W45" s="165"/>
      <c r="X45" s="165"/>
      <c r="Y45" s="165"/>
      <c r="AG45" t="s">
        <v>98</v>
      </c>
    </row>
    <row r="46" spans="1:60" ht="22.5" outlineLevel="1" x14ac:dyDescent="0.2">
      <c r="A46" s="173">
        <v>32</v>
      </c>
      <c r="B46" s="174" t="s">
        <v>183</v>
      </c>
      <c r="C46" s="189" t="s">
        <v>184</v>
      </c>
      <c r="D46" s="175" t="s">
        <v>135</v>
      </c>
      <c r="E46" s="176">
        <v>1</v>
      </c>
      <c r="F46" s="177"/>
      <c r="G46" s="178">
        <f>ROUND(E46*F46,2)</f>
        <v>0</v>
      </c>
      <c r="H46" s="177"/>
      <c r="I46" s="178">
        <f>ROUND(E46*H46,2)</f>
        <v>0</v>
      </c>
      <c r="J46" s="177"/>
      <c r="K46" s="178">
        <f>ROUND(E46*J46,2)</f>
        <v>0</v>
      </c>
      <c r="L46" s="178">
        <v>21</v>
      </c>
      <c r="M46" s="178">
        <f>G46*(1+L46/100)</f>
        <v>0</v>
      </c>
      <c r="N46" s="176">
        <v>0</v>
      </c>
      <c r="O46" s="176">
        <f>ROUND(E46*N46,2)</f>
        <v>0</v>
      </c>
      <c r="P46" s="176">
        <v>2.0000000000000001E-4</v>
      </c>
      <c r="Q46" s="176">
        <f>ROUND(E46*P46,2)</f>
        <v>0</v>
      </c>
      <c r="R46" s="178" t="s">
        <v>185</v>
      </c>
      <c r="S46" s="178" t="s">
        <v>103</v>
      </c>
      <c r="T46" s="179" t="s">
        <v>103</v>
      </c>
      <c r="U46" s="162">
        <v>4.4999999999999998E-2</v>
      </c>
      <c r="V46" s="162">
        <f>ROUND(E46*U46,2)</f>
        <v>0.05</v>
      </c>
      <c r="W46" s="162"/>
      <c r="X46" s="162" t="s">
        <v>104</v>
      </c>
      <c r="Y46" s="162" t="s">
        <v>105</v>
      </c>
      <c r="Z46" s="152"/>
      <c r="AA46" s="152"/>
      <c r="AB46" s="152"/>
      <c r="AC46" s="152"/>
      <c r="AD46" s="152"/>
      <c r="AE46" s="152"/>
      <c r="AF46" s="152"/>
      <c r="AG46" s="152" t="s">
        <v>186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2" x14ac:dyDescent="0.2">
      <c r="A47" s="159"/>
      <c r="B47" s="160"/>
      <c r="C47" s="259" t="s">
        <v>187</v>
      </c>
      <c r="D47" s="260"/>
      <c r="E47" s="260"/>
      <c r="F47" s="260"/>
      <c r="G47" s="260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2"/>
      <c r="AA47" s="152"/>
      <c r="AB47" s="152"/>
      <c r="AC47" s="152"/>
      <c r="AD47" s="152"/>
      <c r="AE47" s="152"/>
      <c r="AF47" s="152"/>
      <c r="AG47" s="152" t="s">
        <v>188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2" x14ac:dyDescent="0.2">
      <c r="A48" s="159"/>
      <c r="B48" s="160"/>
      <c r="C48" s="261" t="s">
        <v>189</v>
      </c>
      <c r="D48" s="262"/>
      <c r="E48" s="262"/>
      <c r="F48" s="262"/>
      <c r="G48" s="2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190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ht="22.5" outlineLevel="1" x14ac:dyDescent="0.2">
      <c r="A49" s="173">
        <v>33</v>
      </c>
      <c r="B49" s="174" t="s">
        <v>191</v>
      </c>
      <c r="C49" s="189" t="s">
        <v>192</v>
      </c>
      <c r="D49" s="175" t="s">
        <v>135</v>
      </c>
      <c r="E49" s="176">
        <v>2</v>
      </c>
      <c r="F49" s="177"/>
      <c r="G49" s="178">
        <f>ROUND(E49*F49,2)</f>
        <v>0</v>
      </c>
      <c r="H49" s="177"/>
      <c r="I49" s="178">
        <f>ROUND(E49*H49,2)</f>
        <v>0</v>
      </c>
      <c r="J49" s="177"/>
      <c r="K49" s="178">
        <f>ROUND(E49*J49,2)</f>
        <v>0</v>
      </c>
      <c r="L49" s="178">
        <v>21</v>
      </c>
      <c r="M49" s="178">
        <f>G49*(1+L49/100)</f>
        <v>0</v>
      </c>
      <c r="N49" s="176">
        <v>8.0000000000000007E-5</v>
      </c>
      <c r="O49" s="176">
        <f>ROUND(E49*N49,2)</f>
        <v>0</v>
      </c>
      <c r="P49" s="176">
        <v>1E-3</v>
      </c>
      <c r="Q49" s="176">
        <f>ROUND(E49*P49,2)</f>
        <v>0</v>
      </c>
      <c r="R49" s="178" t="s">
        <v>185</v>
      </c>
      <c r="S49" s="178" t="s">
        <v>103</v>
      </c>
      <c r="T49" s="179" t="s">
        <v>103</v>
      </c>
      <c r="U49" s="162">
        <v>0.152</v>
      </c>
      <c r="V49" s="162">
        <f>ROUND(E49*U49,2)</f>
        <v>0.3</v>
      </c>
      <c r="W49" s="162"/>
      <c r="X49" s="162" t="s">
        <v>104</v>
      </c>
      <c r="Y49" s="162" t="s">
        <v>105</v>
      </c>
      <c r="Z49" s="152"/>
      <c r="AA49" s="152"/>
      <c r="AB49" s="152"/>
      <c r="AC49" s="152"/>
      <c r="AD49" s="152"/>
      <c r="AE49" s="152"/>
      <c r="AF49" s="152"/>
      <c r="AG49" s="152" t="s">
        <v>186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2" x14ac:dyDescent="0.2">
      <c r="A50" s="159"/>
      <c r="B50" s="160"/>
      <c r="C50" s="250" t="s">
        <v>189</v>
      </c>
      <c r="D50" s="251"/>
      <c r="E50" s="251"/>
      <c r="F50" s="251"/>
      <c r="G50" s="251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2"/>
      <c r="AA50" s="152"/>
      <c r="AB50" s="152"/>
      <c r="AC50" s="152"/>
      <c r="AD50" s="152"/>
      <c r="AE50" s="152"/>
      <c r="AF50" s="152"/>
      <c r="AG50" s="152" t="s">
        <v>190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x14ac:dyDescent="0.2">
      <c r="A51" s="3"/>
      <c r="B51" s="4"/>
      <c r="C51" s="191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v>12</v>
      </c>
      <c r="AF51">
        <v>21</v>
      </c>
      <c r="AG51" t="s">
        <v>83</v>
      </c>
    </row>
    <row r="52" spans="1:60" x14ac:dyDescent="0.2">
      <c r="A52" s="155"/>
      <c r="B52" s="156" t="s">
        <v>29</v>
      </c>
      <c r="C52" s="192"/>
      <c r="D52" s="157"/>
      <c r="E52" s="158"/>
      <c r="F52" s="158"/>
      <c r="G52" s="172">
        <f>G8+G43+G45</f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f>SUMIF(L7:L50,AE51,G7:G50)</f>
        <v>0</v>
      </c>
      <c r="AF52">
        <f>SUMIF(L7:L50,AF51,G7:G50)</f>
        <v>0</v>
      </c>
      <c r="AG52" t="s">
        <v>193</v>
      </c>
    </row>
    <row r="53" spans="1:60" x14ac:dyDescent="0.2">
      <c r="C53" s="193"/>
      <c r="D53" s="10"/>
      <c r="AG53" t="s">
        <v>194</v>
      </c>
    </row>
    <row r="54" spans="1:60" x14ac:dyDescent="0.2">
      <c r="D54" s="10"/>
    </row>
    <row r="55" spans="1:60" x14ac:dyDescent="0.2">
      <c r="D55" s="10"/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MoSBXQE89YkG93W6KM63jQ6KTci/KVS66+frBwphKD23KbBe6Gkuc+yROWEMC9xZE3wMddBKng3jjXaF/GOag==" saltValue="UggJCsZka5998vMw987PCw==" spinCount="100000" sheet="1" formatRows="0"/>
  <mergeCells count="7">
    <mergeCell ref="C50:G50"/>
    <mergeCell ref="A1:G1"/>
    <mergeCell ref="C2:G2"/>
    <mergeCell ref="C3:G3"/>
    <mergeCell ref="C4:G4"/>
    <mergeCell ref="C47:G47"/>
    <mergeCell ref="C48:G48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&amp;LZpracováno programem BUILDpower S,  © RTS, a.s.&amp;RStránka &amp;P z &amp;N&amp;LZpracováno programem BUILDpower S,  © RTS, a.s.</oddFooter>
  </headerFooter>
  <legacyDrawing r:id="rId2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D.1.4.5 D.1.4.5.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'D.1.4.5 D.1.4.5. Pol'!Názvy_tisku</vt:lpstr>
      <vt:lpstr>oadresa</vt:lpstr>
      <vt:lpstr>Stavba!Objednatel</vt:lpstr>
      <vt:lpstr>Stavba!Objekt</vt:lpstr>
      <vt:lpstr>'D.1.4.5 D.1.4.5.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Vikotr Striz</dc:creator>
  <cp:lastModifiedBy>Tučková Monika</cp:lastModifiedBy>
  <cp:lastPrinted>2019-03-19T12:27:02Z</cp:lastPrinted>
  <dcterms:created xsi:type="dcterms:W3CDTF">2009-04-08T07:15:50Z</dcterms:created>
  <dcterms:modified xsi:type="dcterms:W3CDTF">2025-10-01T07:50:23Z</dcterms:modified>
</cp:coreProperties>
</file>