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EŘEJNÉ ZAKÁZKY\2024\02_DNS_Odpadni_pytle_24-30\09_VYZVY\04\03_ZD\"/>
    </mc:Choice>
  </mc:AlternateContent>
  <xr:revisionPtr revIDLastSave="0" documentId="13_ncr:1_{0BB8A618-FFB7-4D3B-B83B-D9F13238BDA3}" xr6:coauthVersionLast="47" xr6:coauthVersionMax="47" xr10:uidLastSave="{00000000-0000-0000-0000-000000000000}"/>
  <bookViews>
    <workbookView xWindow="5040" yWindow="1515" windowWidth="25335" windowHeight="19050" xr2:uid="{801997E9-9637-4CAA-AE26-8D3E91D6BC97}"/>
  </bookViews>
  <sheets>
    <sheet name="zadavat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D60" i="1"/>
  <c r="CC60" i="1"/>
  <c r="CB60" i="1"/>
</calcChain>
</file>

<file path=xl/sharedStrings.xml><?xml version="1.0" encoding="utf-8"?>
<sst xmlns="http://schemas.openxmlformats.org/spreadsheetml/2006/main" count="402" uniqueCount="344">
  <si>
    <t xml:space="preserve">IČO </t>
  </si>
  <si>
    <t>Přejete si využít centrální řízení na dodávku odpadních pytlů, potravinových sáčků a fólií pro I. pololetí roku 2026</t>
  </si>
  <si>
    <t>Pytle odpadní, HDPE, vel. 49 x 60cm, minimální síla 15µ, barva černá (cca 30 - 35l)</t>
  </si>
  <si>
    <t xml:space="preserve">Pytle odpadní, HDPE, vel. 49 x 60cm, minimální síla 15µ, barva bílá  (cca 30 - 35l), </t>
  </si>
  <si>
    <t>Pytle odpadní, HDPE, vel. 49 x 60cm, minimální síla 20µ , barva žlutá  (cca 30 - 35l)</t>
  </si>
  <si>
    <t>Pytle odpadní, LDPE, vel. 50 x 60cm, minimální síla 40µ, barva černá (cca 35l)</t>
  </si>
  <si>
    <t xml:space="preserve">Pytle odpadní, HDPE, vel. 50 x 60cm, minimální síla 20µ, barva černá (cca 35l) </t>
  </si>
  <si>
    <t xml:space="preserve">Pytle odpadní, HDPE, vel. 50 x 60cm, minimální síla 20µ, barva bílá  (cca 35l), </t>
  </si>
  <si>
    <t>Pytle odpadní, LDPE, vel. 50 x 60cm, minimální síla 50µ, barva černá  (cca 35l)</t>
  </si>
  <si>
    <t>Pytle odpadní, LDPE, vel. 50 x 60cm, minimální síla 50µ, barva červená  (cca 35l)</t>
  </si>
  <si>
    <t>Pytle odpadní, LDPE, vel. 50 x 60cm, minimální síla 60µ, barva černá  (cca 35l)</t>
  </si>
  <si>
    <t>Pytle odpadní, LDPE, vel. 50 x 60cm, minimální síla 60µ, barva červená  (cca 35l)</t>
  </si>
  <si>
    <t>Pytle odpadní, LDPE, vel. 50 x 60cm, minimální síla 200µ, barva černá (cca 35l)</t>
  </si>
  <si>
    <t>Pytle odpadní, LDPE, vel. 55 x 60cm, minimální síla 60µ, barva černá (cca 40l)</t>
  </si>
  <si>
    <t>Pytle odpadní, LDPE, 55 x 100cm, minimální síla 60µ, barva černá  (cca 80l)</t>
  </si>
  <si>
    <t>Pytle odpadní, LDPE, 55 x 100cm, minimální síla 60µ, barva červená  (cca 80l)</t>
  </si>
  <si>
    <t>Pytle odpadní, LDPE, 55 x 100cm, minimální síla 60µ, barva žlutá (cca 80l)</t>
  </si>
  <si>
    <t>Pytle odpadní, LDPE, vel. 55 x 100cm, minimální síla 80µ, barva černá (cca 80l)</t>
  </si>
  <si>
    <t>Pytle odpadní, LDPE, vel. 55 x 100cm, minimální síla 80µ, barva červená (cca 80l)</t>
  </si>
  <si>
    <t>Pytle odpadní, HDPE, 60 x 50cm, minimální síla 20µ, barva zelená (cca 30l)</t>
  </si>
  <si>
    <t>Pytle odpadní, HDPE, 60 x 70cm, minimální síla 20µ, barva modrá (cca 60l)</t>
  </si>
  <si>
    <t>Pytle odpadní, HDPE, 60 x 80cm, minimální síla 15µ, barva černá (cca 60l)</t>
  </si>
  <si>
    <t>Pytle odpadní, HDPE, 60 x 80cm, minimální síla 15µ, barva transparentní (cca 60l)</t>
  </si>
  <si>
    <t>Pytle odpadní, LDPE, 60 x 80cm, minimální síla 35µ, barva černá (cca 60l)</t>
  </si>
  <si>
    <t>Pytle odpadní, HDPE, vel. 63 x 85cm, minimální 15µ, barva bílá (cca 72l)</t>
  </si>
  <si>
    <t>Pytle odpadní, HDPE, vel. 63 x 85cm, minimální 15µ, barva transparentní  (cca 72l)</t>
  </si>
  <si>
    <t>Pytle odpadní, HDPE, vel. 64 x 71cm, síla 20µ, barva  černá (cca 60l)</t>
  </si>
  <si>
    <t>Pytle odpadní, LDPE,vel.  65 x 78cm, síla 60µ, barva černá (cca 60l)</t>
  </si>
  <si>
    <t>Pytle odpadní, zatahovací, LDPE, vel. 70 x 100cm, síla 50µ, barva modrá (cca 110l)</t>
  </si>
  <si>
    <t>Pytle odpadní, LDPE, vel. 70 x 110cm, síla 40µ, barva černá  (cca 110l)</t>
  </si>
  <si>
    <t>Pytle odpadní, LDPE, vel. 70 x 110cm, síla 40µ, barva transparentní, (cca 110l)</t>
  </si>
  <si>
    <t>Pytle odpadní, LDPE, vel. 70 x 110cm, síla 40µ, barva modrá  (cca 110l)</t>
  </si>
  <si>
    <t>Pytle odpadní, LDPE, vel. 70 x 110cm, síla 40µ, barva červená (cca 110l)</t>
  </si>
  <si>
    <t>Pytle odpadní, LDPE, vel. 70 x 110cm, síla 40µ, barva žlutá (cca 110l)</t>
  </si>
  <si>
    <t>Pytle odpadní, LDPE, vel. 70 x 110cm, síla 40µ, barva zelená (cca 110l)</t>
  </si>
  <si>
    <t>Pytle odpadní, LDPE, vel. 70 x 110cm, síla 60µ, barva černá (cca 110l)</t>
  </si>
  <si>
    <t>Pytle odpadní, LDPE, vel. 70 x 110cm, síla 60µ, barva transparentní (cca 110l)</t>
  </si>
  <si>
    <t>Pytle odpadní, LDPE, vel. 70 x 110cm, síla 60µ, barva modrá (cca 110l)</t>
  </si>
  <si>
    <t>Pytle odpadní, LDPE, vel. 70 x 110cm, síla 60µ, barva červená (cca 110l)</t>
  </si>
  <si>
    <t>Pytle odpadní, LDPE, vel. 70 x 110cm, síla 60µ, barva žlutá (cca 110l)</t>
  </si>
  <si>
    <t>Pytle odpadní, LDPE, vel. 70 x 110cm, síla 60µ, barva zelená (cca 110l)</t>
  </si>
  <si>
    <t>Pytle odpadní, LDPE, vel. 70 x 110cm, minimální síla 80µ, barva černá (cca 110l)</t>
  </si>
  <si>
    <t>Pytle odpadní, LDPE, vel. 70 x 110cm, minimální síla 80µ, barva transparentní (cca 110l)</t>
  </si>
  <si>
    <t>Pytle odpadní, LDPE, vel. 70 x 110cm, minimální síla 80µ, barva modrá (cca 110l)</t>
  </si>
  <si>
    <t>Pytle odpadní, LDPE, vel. 70 x 110cm, minimální síla 80µ, barva červená (cca 110l)</t>
  </si>
  <si>
    <t>Pytle odpadní, LDPE, vel. 70 x 110cm, minimální síla 80µ, barva žlutá (cca 110l)</t>
  </si>
  <si>
    <t>Pytle odpadní, LDPE, vel. 70 x 110cm, minimální síla 80µ, barva zelená (cca 110l)</t>
  </si>
  <si>
    <t>Pytle odpadní, LDPE, vel. 70 x 110cm, minimální síla 100µ, barva černá (cca 110l)</t>
  </si>
  <si>
    <t>Pytle odpadní, LDPE, vel. 70 x 110cm, minimální síla 100µ, barva modrá (cca 110l)</t>
  </si>
  <si>
    <t>Pytle odpadní, LDPE, vel. 70 x 110cm, minimální síla 100µ, barva červená (cca 110l)</t>
  </si>
  <si>
    <t>Pytle odpadní, LDPE, vel. 70 x 110cm, minimální síla 100µ, barva žlutá (cca 110l)</t>
  </si>
  <si>
    <t>Pytle odpadní, LDPE, vel. 70 x 110cm, minimální síla 180µ, barva černá (cca 110l)</t>
  </si>
  <si>
    <t>Pytle odpadní, LDPE, vel. 70 x 110cm, minimální síla 200µ, barva černá (cca 110l)</t>
  </si>
  <si>
    <t>Pytle odpadní, LDPE, vel. 70 x 110cm, minimální síla 200µ, barva žlutá (cca 110l)</t>
  </si>
  <si>
    <t>Pytle odpadní - BIOODPAD s potiskem, LDPE, vel. 70 x 110cm, minimální síla 100µ, barva červená (cca 110l)</t>
  </si>
  <si>
    <t>Pytle odpadní, LDPE, vel. 70 x 120cm, minimální síla 100µ, barva modrá (cca 120l)</t>
  </si>
  <si>
    <t>Pytle odpadní, LDPE, vel. 70 x 120cm, minimální síla 100µ, barva černá (cca 120l)</t>
  </si>
  <si>
    <t>Pytle odpadní, LDPE, vel. 80 x 120cm, minimální síla 100µ, barva transparentní (cca 130l)</t>
  </si>
  <si>
    <t>Pytle odpadní, HDPE, vel. 85 x 63cm, minimální síla 20µ, barva bílá (cca 72l)</t>
  </si>
  <si>
    <t>Pytle odpadní, LDPE, vel. 100 x 120cm, minimální síla 80µ, barva černá (cca 240 l)</t>
  </si>
  <si>
    <t>Sáčky transparentní, HDPE, vel. 16 x 24cm, minimální síla 8µ</t>
  </si>
  <si>
    <t>Sáčky transparentní, HDPE, vel. 20 x 30cm, minimální síla 10µ</t>
  </si>
  <si>
    <t>Sáčky transparentní, HDPE, vel. 20 x 30cm, minimální síla 12µ</t>
  </si>
  <si>
    <t>Sáčky transparentní, HDPE, vel. 20 x 30cm, minimální síla 12µ - boční sklad</t>
  </si>
  <si>
    <t>Sáčky transparentní, HDPE, vel. 25 x 35cm, minimální síla 9µ</t>
  </si>
  <si>
    <t>Sáčky transparentní, HDPE, vel. 25 x 35cm, minimální síla 9µ - boční sklad</t>
  </si>
  <si>
    <t>Sáčky transparentní, HDPE, vel. 25 x 35cm (využitelná výška), minimální síla 9µ - s "ušima"</t>
  </si>
  <si>
    <t xml:space="preserve">Sáčky transparentní, HDPE, vel. 25 x 35cm, minimální síla 20µ </t>
  </si>
  <si>
    <t>Sáčky transparentní, HDPE, vel. 45 x 30cm, minimální síla 20µ</t>
  </si>
  <si>
    <t>Pytle potravinářské transparentní, LDPE, vel. 70 x 110cm, minimální síla 60µ</t>
  </si>
  <si>
    <t>Fólie potravinářské transparentní, LDPE, vel. 30 x 30000cm, minimální síla 9µ</t>
  </si>
  <si>
    <t>Fólie potravinářské transparentní, LDPE, vel. 45 x 30000cm, minimální síla 12µ</t>
  </si>
  <si>
    <t>Přířezy skládané transparentní, HDPE, vel. 50 x 70cm, minimální síla 6µ</t>
  </si>
  <si>
    <t>Mikroténová taška bílá, LDPE, vel. 30 x 54cm, minimální síla 100µ</t>
  </si>
  <si>
    <t>Zavírací páska transparentní, PP, vel. 4,8 x 6600 cm, minimální síla 43µ</t>
  </si>
  <si>
    <t>Hygienické sáčky na dámské WC v papírové krabičce s oválným výřezem na vytahování, HDPE,  vel. 6x25 cm, minimální síla 9µ, baleno po 20-30 sáčcích
zde uveďte počet kusů sáčků, ne krabiček</t>
  </si>
  <si>
    <t>00638013</t>
  </si>
  <si>
    <t>ANO</t>
  </si>
  <si>
    <t>JM_001</t>
  </si>
  <si>
    <t>00637980</t>
  </si>
  <si>
    <t>JM_006</t>
  </si>
  <si>
    <t>00212920</t>
  </si>
  <si>
    <t>JM_011</t>
  </si>
  <si>
    <t>00092584</t>
  </si>
  <si>
    <t>JM_018</t>
  </si>
  <si>
    <t>JM_023</t>
  </si>
  <si>
    <t>00566381</t>
  </si>
  <si>
    <t>JM_029</t>
  </si>
  <si>
    <t>JM_033</t>
  </si>
  <si>
    <t>JM_044</t>
  </si>
  <si>
    <t>JM_046</t>
  </si>
  <si>
    <t>JM_053</t>
  </si>
  <si>
    <t>00346292</t>
  </si>
  <si>
    <t>JM_058</t>
  </si>
  <si>
    <t>Dětský domov Tišnov, příspěvková organizace</t>
  </si>
  <si>
    <t>JM_075</t>
  </si>
  <si>
    <t>JM_080</t>
  </si>
  <si>
    <t>00839205</t>
  </si>
  <si>
    <t>JM_090</t>
  </si>
  <si>
    <t>00219321</t>
  </si>
  <si>
    <t>JM_096</t>
  </si>
  <si>
    <t>00567191</t>
  </si>
  <si>
    <t>JM_098</t>
  </si>
  <si>
    <t>JM_108</t>
  </si>
  <si>
    <t>00226467</t>
  </si>
  <si>
    <t>JM_109</t>
  </si>
  <si>
    <t>JM_116</t>
  </si>
  <si>
    <t>JM_124</t>
  </si>
  <si>
    <t>JM_127</t>
  </si>
  <si>
    <t>Základní škola a praktická škola, Slavkov u Brna, příspěvková organizace</t>
  </si>
  <si>
    <t>JM_128</t>
  </si>
  <si>
    <t>00226564</t>
  </si>
  <si>
    <t>JM_134</t>
  </si>
  <si>
    <t>JM_135</t>
  </si>
  <si>
    <t>00559148</t>
  </si>
  <si>
    <t>JM_140</t>
  </si>
  <si>
    <t>JM_141</t>
  </si>
  <si>
    <t>JM_142</t>
  </si>
  <si>
    <t>00053163</t>
  </si>
  <si>
    <t>JM_145</t>
  </si>
  <si>
    <t>00838420</t>
  </si>
  <si>
    <t>JM_154</t>
  </si>
  <si>
    <t>00838446</t>
  </si>
  <si>
    <t>JM_157</t>
  </si>
  <si>
    <t>00387134</t>
  </si>
  <si>
    <t>JM_160</t>
  </si>
  <si>
    <t>JM_166</t>
  </si>
  <si>
    <t>JM_170</t>
  </si>
  <si>
    <t>JM_173</t>
  </si>
  <si>
    <t>JM_178</t>
  </si>
  <si>
    <t>00226556</t>
  </si>
  <si>
    <t>JM_184</t>
  </si>
  <si>
    <t>00089613</t>
  </si>
  <si>
    <t>JM_191</t>
  </si>
  <si>
    <t>JM_199</t>
  </si>
  <si>
    <t>JM_207</t>
  </si>
  <si>
    <t>JM_211</t>
  </si>
  <si>
    <t>JM_212</t>
  </si>
  <si>
    <t>00225827</t>
  </si>
  <si>
    <t>JM_219</t>
  </si>
  <si>
    <t>00055468</t>
  </si>
  <si>
    <t>JM_225</t>
  </si>
  <si>
    <t>00212733</t>
  </si>
  <si>
    <t>JM_229</t>
  </si>
  <si>
    <t>Gymnázium T. G. Masaryka Zastávka, příspěvková organizace</t>
  </si>
  <si>
    <t>JM_230</t>
  </si>
  <si>
    <t>00053198</t>
  </si>
  <si>
    <t>JM_233</t>
  </si>
  <si>
    <t>JM_236</t>
  </si>
  <si>
    <t>00838225</t>
  </si>
  <si>
    <t>JM_241</t>
  </si>
  <si>
    <t>JM_247</t>
  </si>
  <si>
    <t>00559539</t>
  </si>
  <si>
    <t>JM_250</t>
  </si>
  <si>
    <t>JM_252</t>
  </si>
  <si>
    <t>JM_256</t>
  </si>
  <si>
    <t>00837385</t>
  </si>
  <si>
    <t>JM_260</t>
  </si>
  <si>
    <t>JM_263</t>
  </si>
  <si>
    <t>00380458</t>
  </si>
  <si>
    <t>50 roli</t>
  </si>
  <si>
    <t>60 roli</t>
  </si>
  <si>
    <t>JM_274</t>
  </si>
  <si>
    <t>04212029</t>
  </si>
  <si>
    <t>JM_280</t>
  </si>
  <si>
    <t>04551320</t>
  </si>
  <si>
    <t>JM_281</t>
  </si>
  <si>
    <t>JM_286</t>
  </si>
  <si>
    <t>JM</t>
  </si>
  <si>
    <t>Název</t>
  </si>
  <si>
    <t>Střední škola polytechnická Brno, Jílová, příspěvková organizace</t>
  </si>
  <si>
    <t>Jílová 164/36g, Štýřice, 639 00 Brno</t>
  </si>
  <si>
    <t>Vyšší odborná škola zdravotnická Brno, příspěvková organizace</t>
  </si>
  <si>
    <t>Kounicova 684/16, 602 00 Brno</t>
  </si>
  <si>
    <t>Zámeček Střelice, příspěvková organizace</t>
  </si>
  <si>
    <t>Tetčická 311/69, 664 47 Střelice</t>
  </si>
  <si>
    <t>Nemocnice Znojmo, příspěvková organizace</t>
  </si>
  <si>
    <t>MUDr. Jana Janského 2675/11, 669 02 Znojmo</t>
  </si>
  <si>
    <t>Středisko volného času Znojmo, příspěvková organizace</t>
  </si>
  <si>
    <t>Sokolská 1277/8, 669 02 Znojmo</t>
  </si>
  <si>
    <t>Obchodní akademie a vyšší odborná škola Brno, Kotlářská, příspěvková organizace</t>
  </si>
  <si>
    <t>Kotlářská 263/9, 611 53 Brno</t>
  </si>
  <si>
    <t>Základní škola a praktická škola Brno, Vídeňská, příspěvková organizace</t>
  </si>
  <si>
    <t>Vídeňská 244/26, 639 00 Brno</t>
  </si>
  <si>
    <t>Středisko volného času Miroslav, příspěvková organizace</t>
  </si>
  <si>
    <t>Kostelní 197/16, 671 72 Miroslav</t>
  </si>
  <si>
    <t>Domov pro seniory Skalice, příspěvková organizace</t>
  </si>
  <si>
    <t>Skalice 1, 671 71 Hostěradice</t>
  </si>
  <si>
    <t>Střední průmyslová škola Brno, Purkyňova, příspěvková organizace</t>
  </si>
  <si>
    <t>Purkyňova 2832/97, 612 00 Brno</t>
  </si>
  <si>
    <t>Zdravotnická záchranná služba Jihomoravského kraje, příspěvková organizace</t>
  </si>
  <si>
    <t>Kamenice 798/1d, 625 00 Brno</t>
  </si>
  <si>
    <t>Purkyňova 1685, 666 01 Tišnov</t>
  </si>
  <si>
    <t>Domov pro seniory Předklášteří, příspěvková organizace</t>
  </si>
  <si>
    <t>Šikulova 1438, 666 02 Předklášteří</t>
  </si>
  <si>
    <t>Nemocnice Vyškov, příspěvková organizace</t>
  </si>
  <si>
    <t>Purkyňova 235/36, 682 01 Vyškov</t>
  </si>
  <si>
    <t>Integrovaná střední škola automobilní Brno, příspěvková organizace</t>
  </si>
  <si>
    <t>Křižíkova 106/15, 612 00 Brno</t>
  </si>
  <si>
    <t>Střední škola F. D. Roosevelta Brno, příspěvková organizace</t>
  </si>
  <si>
    <t>Křižíkova 1694/11, 612 00 Brno</t>
  </si>
  <si>
    <t>Mateřská škola, základní škola a praktická škola Brno, Štolcova, příspěvková organizace</t>
  </si>
  <si>
    <t>Štolcova 301/16, 618 00 Brno</t>
  </si>
  <si>
    <t>Střední škola grafická Brno, příspěvková organizace</t>
  </si>
  <si>
    <t>Šmahova 364/110, 627 00 Brno</t>
  </si>
  <si>
    <t>Mateřská škola a základní škola při Fakultní nemocnici Brno, příspěvková organizace</t>
  </si>
  <si>
    <t>Černopolní 212/9, 613 00 Brno</t>
  </si>
  <si>
    <t>Mateřská škola speciální, základní škola speciální a praktická škola Ibsenka Brno, příspěvková organizace</t>
  </si>
  <si>
    <t>Ibsenova 114/1, 638 00 Brno</t>
  </si>
  <si>
    <t>Střední škola Slavkov – Austerlitz, příspěvková organizace</t>
  </si>
  <si>
    <t>Tyršova 479, 684 01 Slavkov u Brna</t>
  </si>
  <si>
    <t>Malinovského 280, 684 01 Slavkov u Brna</t>
  </si>
  <si>
    <t>Domov Hvězda, příspěvková organizace</t>
  </si>
  <si>
    <t>Nové Hvězdlice 200, 683 41 Bohdalice</t>
  </si>
  <si>
    <t>Mateřská škola, základní škola, praktická škola a dětský domov Kyjov, příspěvková organizace</t>
  </si>
  <si>
    <t>Za Humny 3304/46, 697 01 Kyjov, Boršov</t>
  </si>
  <si>
    <t>Klvaňovo gymnázium, střední zdravotnická škola a vyšší odborná škola zdravotnická Kyjov, příspěvková organizace</t>
  </si>
  <si>
    <t>třída Komenského 549/23, 697 01 Kyjov</t>
  </si>
  <si>
    <t>Centrum služeb pro seniory Kyjov, příspěvková organizace</t>
  </si>
  <si>
    <t>Strážovská 1095/1, 697 01 Kyjov</t>
  </si>
  <si>
    <t>Domov Horizont, příspěvková organizace</t>
  </si>
  <si>
    <t>Strážovská 1096/3, 697 01 Kyjov</t>
  </si>
  <si>
    <t>Střední škola polytechnická Kyjov, příspěvková organizace</t>
  </si>
  <si>
    <t>Havlíčkova 1223/17, 697 01 Kyjov</t>
  </si>
  <si>
    <t>Paprsek, příspěvková organizace</t>
  </si>
  <si>
    <t>K Čihadlu 679, 679 63 Velké Opatovice</t>
  </si>
  <si>
    <t>Sociální služby Šebetov, příspěvková organizace</t>
  </si>
  <si>
    <t>Šebetov 1, 679 35 Šebetov</t>
  </si>
  <si>
    <t>Nemocnice Letovice, příspěvková organizace</t>
  </si>
  <si>
    <t>Pod klášterem 55/17, 679 61 Letovice</t>
  </si>
  <si>
    <t>Střední škola Edvarda Beneše Břeclav, příspěvková organizace</t>
  </si>
  <si>
    <t>nábř. Komenského 1126/1, 690 25 Břeclav</t>
  </si>
  <si>
    <t>Střední vinařská škola Valtice, příspěvková organizace</t>
  </si>
  <si>
    <t>Sobotní 116, 691 42 Valtice</t>
  </si>
  <si>
    <t>Domov Božice, příspěvková organizace</t>
  </si>
  <si>
    <t>Božice 188, 671 64 Božice</t>
  </si>
  <si>
    <t>SENIOR centrum Blansko, příspěvková organizace</t>
  </si>
  <si>
    <t>Pod Sanatorkou 2363/3, 678 01 Blansko</t>
  </si>
  <si>
    <t>Domov na Polní, příspěvková organizace</t>
  </si>
  <si>
    <t>Polní 252/1, 682 01 Vyškov</t>
  </si>
  <si>
    <t>Regionální muzeum v Mikulově, příspěvková organizace</t>
  </si>
  <si>
    <t>Zámek 1/4, 692 01 Mikulov</t>
  </si>
  <si>
    <t>Gymnázium Brno-Bystrc, příspěvková organizace</t>
  </si>
  <si>
    <t>Vejrostova 1143/2, 635 00 Brno</t>
  </si>
  <si>
    <t>S - centrum Hodonín, příspěvková organizace</t>
  </si>
  <si>
    <t>Jarošova 1717/3, 695 01 Hodonín</t>
  </si>
  <si>
    <t>Odborné učiliště Cvrčovice, příspěvková organizace</t>
  </si>
  <si>
    <t>Cvrčovice 131, 691 23 Pohořelice</t>
  </si>
  <si>
    <t>Základní umělecká škola a středisko volného času Moravský Krumlov, příspěvková organizace</t>
  </si>
  <si>
    <t>Školní 139, 672 01 Moravský Krumlov</t>
  </si>
  <si>
    <t>Nemocnice Ivančice, příspěvková organizace</t>
  </si>
  <si>
    <t>Široká 16, 664 91 Ivančice</t>
  </si>
  <si>
    <t>Střední zahradnická škola Rajhrad, příspěvková organizace</t>
  </si>
  <si>
    <t>Masarykova 198, 664 61 Rajhrad</t>
  </si>
  <si>
    <t>Domov pro seniory Zastávka, příspěvková organizace</t>
  </si>
  <si>
    <t>Sportovní 432, 664 84 Zastávka</t>
  </si>
  <si>
    <t>U Školy 39, 664 84 Zastávka</t>
  </si>
  <si>
    <t>Střední škola a základní škola Tišnov, příspěvková organizace</t>
  </si>
  <si>
    <t>nám. Míru 22, 666 25 Tišnov</t>
  </si>
  <si>
    <t>Domov pro seniory Bažantnice, příspěvková organizace</t>
  </si>
  <si>
    <t>třída Bří Čapků 3273/1, 695 01 Hodonín</t>
  </si>
  <si>
    <t>Integrovaná střední škola Hodonín, příspěvková organizace</t>
  </si>
  <si>
    <t>Lipová alej 3756/21, 695 01 Hodonín</t>
  </si>
  <si>
    <t>Základní umělecká škola Hodonín, příspěvková organizace</t>
  </si>
  <si>
    <t>Horní Valy 3655/2, 695 01 Hodonín</t>
  </si>
  <si>
    <t>Střední škola průmyslová a umělecká Hodonín, příspěvková organizace</t>
  </si>
  <si>
    <t>Brandlova 2222/32, 695 01 Hodonín</t>
  </si>
  <si>
    <t>Domov na Jarošce, příspěvková organizace</t>
  </si>
  <si>
    <t>Purkyňovo gymnázium, Strážnice, Masarykova 379, příspěvková organizace</t>
  </si>
  <si>
    <t>Masarykova 379, 696 62 Strážnice</t>
  </si>
  <si>
    <t>Střední škola Strážnice, příspěvková organizace</t>
  </si>
  <si>
    <t>J. Skácela 890, 696 62 Strážnice</t>
  </si>
  <si>
    <t>Středisko volného času Slovácko, příspěvková organizace</t>
  </si>
  <si>
    <t>Hutník 1495, 698 01 Veselí nad Moravou</t>
  </si>
  <si>
    <t>Domov pro seniory Černá Hora, příspěvková organizace</t>
  </si>
  <si>
    <t>Zámecká 1, 679 21 Černá Hora</t>
  </si>
  <si>
    <t>Nemocnice Hustopeče, příspěvková organizace</t>
  </si>
  <si>
    <t>Brněnská 716/41, 693 01 Hustopeče</t>
  </si>
  <si>
    <t>Muzeum Blanenska, příspěvková organizace</t>
  </si>
  <si>
    <t>Zámek 1/1, 678 01 Blansko</t>
  </si>
  <si>
    <t>Domov pro seniory Hustopeče, příspěvková organizace</t>
  </si>
  <si>
    <t>Hybešova 1497/7,693 01 Hustopeče</t>
  </si>
  <si>
    <t>Sídlo</t>
  </si>
  <si>
    <t>poř.č.</t>
  </si>
  <si>
    <t>1.</t>
  </si>
  <si>
    <t>3.</t>
  </si>
  <si>
    <t>2.</t>
  </si>
  <si>
    <t>7.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</si>
  <si>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</si>
  <si>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</si>
  <si>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</si>
  <si>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</si>
  <si>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</si>
  <si>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</si>
  <si>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</si>
  <si>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</si>
  <si>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</si>
  <si>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</si>
  <si>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</si>
  <si>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</si>
  <si>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</si>
  <si>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</si>
  <si>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</si>
  <si>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</si>
  <si>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</si>
  <si>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</si>
  <si>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</si>
  <si>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</si>
  <si>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</si>
  <si>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</si>
  <si>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</si>
  <si>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</si>
  <si>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</si>
  <si>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</si>
  <si>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</si>
  <si>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</si>
  <si>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</si>
  <si>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</si>
  <si>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</si>
  <si>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</si>
  <si>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</si>
  <si>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</si>
  <si>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</si>
  <si>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</si>
  <si>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</si>
  <si>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</si>
  <si>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</si>
  <si>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</si>
  <si>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</si>
  <si>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</si>
  <si>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</si>
  <si>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</si>
  <si>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</si>
  <si>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</si>
  <si>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</si>
  <si>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</si>
  <si>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</si>
  <si>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</si>
  <si>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</si>
  <si>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</si>
  <si>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</si>
  <si>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</si>
  <si>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Pytle odpadní, LDPE, vel. 50x60, minimální síla 40µ2, barva žlutá</t>
  </si>
  <si>
    <t>Pytle odpadní, LDPE, vel. 60x80, minimální síla 40µ, barva žlutá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</si>
</sst>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1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2" fillId="0" borderId="1" xfId="1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</cellXfs>
  <cellStyles count="6">
    <cellStyle name="Hypertextový odkaz 2" xfId="4" xr:uid="{8C814750-B8E8-4374-ADF9-645493876D88}"/>
    <cellStyle name="Normální" xfId="0" builtinId="0"/>
    <cellStyle name="normální 2" xfId="2" xr:uid="{AFB9174C-CF24-47E5-A639-826536BFE3D9}"/>
    <cellStyle name="normální 3" xfId="5" xr:uid="{A882F39B-EED1-413F-BE12-8E92637C704E}"/>
    <cellStyle name="normální 4 2" xfId="3" xr:uid="{5BD6A9CE-D950-438F-A4B0-2FEAF4E5229A}"/>
    <cellStyle name="Normální 7" xfId="1" xr:uid="{20B98622-E266-4DDD-828C-5A1D4936B780}"/>
  </cellStyles>
  <dxfs count="17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minor"/>
      </font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14448A70-1934-4666-8B13-9D27171A5522}">
      <tableStyleElement type="headerRow" dxfId="170"/>
      <tableStyleElement type="firstRowStripe" dxfId="169"/>
      <tableStyleElement type="secondRowStripe" dxfId="1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D3FA71-43F0-499A-9AAC-642997AFBAC4}" name="Form_Responses" displayName="Form_Responses" ref="A1:CD60" totalsRowCount="1" headerRowDxfId="167" dataDxfId="166">
  <autoFilter ref="A1:CD59" xr:uid="{00000000-000C-0000-FFFF-FFFF00000000}"/>
  <sortState xmlns:xlrd2="http://schemas.microsoft.com/office/spreadsheetml/2017/richdata2" ref="A2:CD59">
    <sortCondition ref="F1:F59"/>
  </sortState>
  <tableColumns count="82">
    <tableColumn id="1" xr3:uid="{CA0B41DF-B1B5-46F9-8B88-F4A9E903E87C}" name="poř.č." dataDxfId="165" totalsRowDxfId="164"/>
    <tableColumn id="83" xr3:uid="{C8EAE70B-B6C5-4837-96B6-85FBF844B25F}" name="JM" dataDxfId="163" totalsRowDxfId="162" dataCellStyle="Normální 7"/>
    <tableColumn id="2" xr3:uid="{AEE408FE-0326-4672-A03E-1CF50A224E9F}" name="Název" dataDxfId="161" totalsRowDxfId="160"/>
    <tableColumn id="3" xr3:uid="{1A05AB6A-A2E4-4F22-BA43-881ED832B8E3}" name="Sídlo" dataDxfId="159" totalsRowDxfId="158"/>
    <tableColumn id="4" xr3:uid="{C055E59D-90BF-4DE0-90F0-7317C1D95CAF}" name="IČO " dataDxfId="157" totalsRowDxfId="156"/>
    <tableColumn id="5" xr3:uid="{25BC7353-D837-4583-9BE2-3769C3491F98}" name="Přejete si využít centrální řízení na dodávku odpadních pytlů, potravinových sáčků a fólií pro I. pololetí roku 2026" dataDxfId="155" totalsRowDxfId="154"/>
    <tableColumn id="6" xr3:uid="{EE96E710-3A17-4BB5-B6B0-10B616E99EFD}" name="Pytle odpadní, HDPE, vel. 49 x 60cm, minimální síla 15µ, barva černá (cca 30 - 35l)" totalsRowFunction="sum" dataDxfId="153" totalsRowDxfId="152"/>
    <tableColumn id="7" xr3:uid="{5FC4E26D-A97A-4C4C-9FEA-7055F95FB43A}" name="Pytle odpadní, HDPE, vel. 49 x 60cm, minimální síla 15µ, barva bílá  (cca 30 - 35l), " totalsRowFunction="sum" dataDxfId="151" totalsRowDxfId="150"/>
    <tableColumn id="8" xr3:uid="{DF58B1B1-6B40-4704-A7A0-C7E2174D909C}" name="Pytle odpadní, HDPE, vel. 49 x 60cm, minimální síla 20µ , barva žlutá  (cca 30 - 35l)" totalsRowFunction="sum" dataDxfId="149" totalsRowDxfId="148"/>
    <tableColumn id="9" xr3:uid="{419E7517-C6EB-4DF8-8254-D60C6EB52658}" name="Pytle odpadní, LDPE, vel. 50 x 60cm, minimální síla 40µ, barva černá (cca 35l)" totalsRowFunction="sum" dataDxfId="147" totalsRowDxfId="146"/>
    <tableColumn id="10" xr3:uid="{19943390-AE8A-43EA-8D27-E3B8017233C2}" name="Pytle odpadní, HDPE, vel. 50 x 60cm, minimální síla 20µ, barva černá (cca 35l) " totalsRowFunction="sum" dataDxfId="145" totalsRowDxfId="144"/>
    <tableColumn id="11" xr3:uid="{D6AC1EF2-E4DE-4F58-B6D9-9517A76F6774}" name="Pytle odpadní, HDPE, vel. 50 x 60cm, minimální síla 20µ, barva bílá  (cca 35l), " totalsRowFunction="sum" dataDxfId="143" totalsRowDxfId="142"/>
    <tableColumn id="12" xr3:uid="{3334D6DC-3E1F-42DB-B344-F2A9C02CD742}" name="Pytle odpadní, LDPE, vel. 50 x 60cm, minimální síla 50µ, barva černá  (cca 35l)" totalsRowFunction="sum" dataDxfId="141" totalsRowDxfId="140"/>
    <tableColumn id="13" xr3:uid="{FBA4F8E3-DF92-4A9F-91F1-ACFD71791EF4}" name="Pytle odpadní, LDPE, vel. 50 x 60cm, minimální síla 50µ, barva červená  (cca 35l)" totalsRowFunction="sum" dataDxfId="139" totalsRowDxfId="138"/>
    <tableColumn id="14" xr3:uid="{E45C8620-C45D-4572-827B-E58B723666B3}" name="Pytle odpadní, LDPE, vel. 50 x 60cm, minimální síla 60µ, barva černá  (cca 35l)" totalsRowFunction="sum" dataDxfId="137" totalsRowDxfId="136"/>
    <tableColumn id="15" xr3:uid="{021FE1AF-FC58-40BF-B7C3-CBB723F78A77}" name="Pytle odpadní, LDPE, vel. 50 x 60cm, minimální síla 60µ, barva červená  (cca 35l)" totalsRowFunction="sum" dataDxfId="135" totalsRowDxfId="134"/>
    <tableColumn id="16" xr3:uid="{7A1C1E12-98D2-4FB6-BFD3-A3316F3ABD23}" name="Pytle odpadní, LDPE, vel. 50 x 60cm, minimální síla 200µ, barva černá (cca 35l)" totalsRowFunction="sum" dataDxfId="133" totalsRowDxfId="132"/>
    <tableColumn id="17" xr3:uid="{A4654751-41AB-4BB4-958F-909DD8F01D3E}" name="Pytle odpadní, LDPE, vel. 55 x 60cm, minimální síla 60µ, barva černá (cca 40l)" totalsRowFunction="sum" dataDxfId="131" totalsRowDxfId="130"/>
    <tableColumn id="18" xr3:uid="{2005BE44-DDA7-4045-ADBD-7F6FB932D45F}" name="Pytle odpadní, LDPE, 55 x 100cm, minimální síla 60µ, barva černá  (cca 80l)" totalsRowFunction="sum" dataDxfId="129" totalsRowDxfId="128"/>
    <tableColumn id="19" xr3:uid="{AF036B40-265E-4EEF-971B-E9207F534A82}" name="Pytle odpadní, LDPE, 55 x 100cm, minimální síla 60µ, barva červená  (cca 80l)" totalsRowFunction="sum" dataDxfId="127" totalsRowDxfId="126"/>
    <tableColumn id="20" xr3:uid="{1EA56E5F-7C16-4904-813B-A66EC2293259}" name="Pytle odpadní, LDPE, 55 x 100cm, minimální síla 60µ, barva žlutá (cca 80l)" totalsRowFunction="sum" dataDxfId="125" totalsRowDxfId="124"/>
    <tableColumn id="21" xr3:uid="{AF848F5E-52D2-4045-B22D-DF531DE8312E}" name="Pytle odpadní, LDPE, vel. 55 x 100cm, minimální síla 80µ, barva černá (cca 80l)" totalsRowFunction="sum" dataDxfId="123" totalsRowDxfId="122"/>
    <tableColumn id="22" xr3:uid="{61118582-8485-4FC8-AFA8-5A25479A5D21}" name="Pytle odpadní, LDPE, vel. 55 x 100cm, minimální síla 80µ, barva červená (cca 80l)" totalsRowFunction="sum" dataDxfId="121" totalsRowDxfId="120"/>
    <tableColumn id="23" xr3:uid="{0AF24AD7-E7F1-460D-A931-F75056FD32C6}" name="Pytle odpadní, HDPE, 60 x 50cm, minimální síla 20µ, barva zelená (cca 30l)" totalsRowFunction="sum" dataDxfId="119" totalsRowDxfId="118"/>
    <tableColumn id="24" xr3:uid="{951F9CD8-ABF6-4532-AA34-53CD409826E2}" name="Pytle odpadní, HDPE, 60 x 70cm, minimální síla 20µ, barva modrá (cca 60l)" totalsRowFunction="sum" dataDxfId="117" totalsRowDxfId="116"/>
    <tableColumn id="25" xr3:uid="{D12697FC-E46A-4930-9B5E-5168D4D14A9F}" name="Pytle odpadní, HDPE, 60 x 80cm, minimální síla 15µ, barva černá (cca 60l)" totalsRowFunction="sum" dataDxfId="115" totalsRowDxfId="114"/>
    <tableColumn id="26" xr3:uid="{0712E6FE-86D4-49D2-A611-8D4326747EB4}" name="Pytle odpadní, HDPE, 60 x 80cm, minimální síla 15µ, barva transparentní (cca 60l)" totalsRowFunction="sum" dataDxfId="113" totalsRowDxfId="112"/>
    <tableColumn id="27" xr3:uid="{E4C8FE41-55CA-41C5-9FFF-AD52CA564792}" name="Pytle odpadní, LDPE, 60 x 80cm, minimální síla 35µ, barva černá (cca 60l)" totalsRowFunction="sum" dataDxfId="111" totalsRowDxfId="110"/>
    <tableColumn id="28" xr3:uid="{5D849939-79BE-46E1-9171-FD4C2AE5C498}" name="Pytle odpadní, HDPE, vel. 63 x 85cm, minimální 15µ, barva bílá (cca 72l)" totalsRowFunction="sum" dataDxfId="109" totalsRowDxfId="108"/>
    <tableColumn id="29" xr3:uid="{EF9F5A13-8448-4247-A95E-D7FC9DED085B}" name="Pytle odpadní, HDPE, vel. 63 x 85cm, minimální 15µ, barva transparentní  (cca 72l)" totalsRowFunction="sum" dataDxfId="107" totalsRowDxfId="106"/>
    <tableColumn id="30" xr3:uid="{6E8FA617-F4C9-40FA-849D-C9C4B5AF4F56}" name="Pytle odpadní, HDPE, vel. 64 x 71cm, síla 20µ, barva  černá (cca 60l)" totalsRowFunction="sum" dataDxfId="105" totalsRowDxfId="104"/>
    <tableColumn id="31" xr3:uid="{284AB42C-40F9-41C3-9A08-33C549D6B52C}" name="Pytle odpadní, LDPE,vel.  65 x 78cm, síla 60µ, barva černá (cca 60l)" totalsRowFunction="sum" dataDxfId="103" totalsRowDxfId="102"/>
    <tableColumn id="32" xr3:uid="{6CD94FF0-8C17-4778-BD0A-CD2991EA49EB}" name="Pytle odpadní, zatahovací, LDPE, vel. 70 x 100cm, síla 50µ, barva modrá (cca 110l)" totalsRowFunction="sum" dataDxfId="101" totalsRowDxfId="100"/>
    <tableColumn id="33" xr3:uid="{335E8DEC-4D4F-4FB3-9640-2A29226FEC7C}" name="Pytle odpadní, LDPE, vel. 70 x 110cm, síla 40µ, barva černá  (cca 110l)" totalsRowFunction="sum" dataDxfId="99" totalsRowDxfId="98"/>
    <tableColumn id="34" xr3:uid="{98E8BEE0-DEDD-4C8D-8049-F90F0F83AD81}" name="Pytle odpadní, LDPE, vel. 70 x 110cm, síla 40µ, barva transparentní, (cca 110l)" totalsRowFunction="sum" dataDxfId="97" totalsRowDxfId="96"/>
    <tableColumn id="35" xr3:uid="{963F781E-AB4F-4F45-9EAF-BFF2BA39561D}" name="Pytle odpadní, LDPE, vel. 70 x 110cm, síla 40µ, barva modrá  (cca 110l)" totalsRowFunction="sum" dataDxfId="95" totalsRowDxfId="94"/>
    <tableColumn id="36" xr3:uid="{A5E8DC6F-3868-4952-B911-97B5C74405BC}" name="Pytle odpadní, LDPE, vel. 70 x 110cm, síla 40µ, barva červená (cca 110l)" totalsRowFunction="sum" dataDxfId="93" totalsRowDxfId="92"/>
    <tableColumn id="37" xr3:uid="{DB9550F9-8FAD-4817-814C-5B2E2B42402C}" name="Pytle odpadní, LDPE, vel. 70 x 110cm, síla 40µ, barva žlutá (cca 110l)" totalsRowFunction="sum" dataDxfId="91" totalsRowDxfId="90"/>
    <tableColumn id="38" xr3:uid="{B620BB82-744B-4B18-9D42-3E5B20179CE8}" name="Pytle odpadní, LDPE, vel. 70 x 110cm, síla 40µ, barva zelená (cca 110l)" totalsRowFunction="sum" dataDxfId="89" totalsRowDxfId="88"/>
    <tableColumn id="39" xr3:uid="{6A64772C-AA86-46C2-B8B2-C85F774A50F5}" name="Pytle odpadní, LDPE, vel. 70 x 110cm, síla 60µ, barva černá (cca 110l)" totalsRowFunction="sum" dataDxfId="87" totalsRowDxfId="86"/>
    <tableColumn id="40" xr3:uid="{D5CDD064-62DA-4C70-AA6F-6D5DEB6D53E5}" name="Pytle odpadní, LDPE, vel. 70 x 110cm, síla 60µ, barva transparentní (cca 110l)" totalsRowFunction="sum" dataDxfId="85" totalsRowDxfId="84"/>
    <tableColumn id="41" xr3:uid="{1BB93835-91AA-499E-A94A-DAB3E2639183}" name="Pytle odpadní, LDPE, vel. 70 x 110cm, síla 60µ, barva modrá (cca 110l)" totalsRowFunction="sum" dataDxfId="83" totalsRowDxfId="82"/>
    <tableColumn id="42" xr3:uid="{B4771969-985B-43CC-B41D-0B714BC9E9A2}" name="Pytle odpadní, LDPE, vel. 70 x 110cm, síla 60µ, barva červená (cca 110l)" totalsRowFunction="sum" dataDxfId="81" totalsRowDxfId="80"/>
    <tableColumn id="43" xr3:uid="{4B2FFD6C-83CA-408C-B52E-EBC1055AB060}" name="Pytle odpadní, LDPE, vel. 70 x 110cm, síla 60µ, barva žlutá (cca 110l)" totalsRowFunction="sum" dataDxfId="79" totalsRowDxfId="78"/>
    <tableColumn id="44" xr3:uid="{FD425756-0FAB-42B2-9EDD-8CFE125B5F5A}" name="Pytle odpadní, LDPE, vel. 70 x 110cm, síla 60µ, barva zelená (cca 110l)" totalsRowFunction="sum" dataDxfId="77" totalsRowDxfId="76"/>
    <tableColumn id="45" xr3:uid="{2332EBF6-A369-486B-A952-9292A13D1B33}" name="Pytle odpadní, LDPE, vel. 70 x 110cm, minimální síla 80µ, barva černá (cca 110l)" totalsRowFunction="sum" dataDxfId="75" totalsRowDxfId="74"/>
    <tableColumn id="46" xr3:uid="{5BAD00E7-7006-4CE5-930D-445AE107515A}" name="Pytle odpadní, LDPE, vel. 70 x 110cm, minimální síla 80µ, barva transparentní (cca 110l)" totalsRowFunction="sum" dataDxfId="73" totalsRowDxfId="72"/>
    <tableColumn id="47" xr3:uid="{60637C87-D8EA-4A92-9160-4562AE1339A9}" name="Pytle odpadní, LDPE, vel. 70 x 110cm, minimální síla 80µ, barva modrá (cca 110l)" totalsRowFunction="sum" dataDxfId="71" totalsRowDxfId="70"/>
    <tableColumn id="48" xr3:uid="{A7D61006-875F-4184-9572-E44817664A1A}" name="Pytle odpadní, LDPE, vel. 70 x 110cm, minimální síla 80µ, barva červená (cca 110l)" totalsRowFunction="sum" dataDxfId="69" totalsRowDxfId="68"/>
    <tableColumn id="49" xr3:uid="{16CB88DA-9F7B-48FB-A543-2FFB54BD9740}" name="Pytle odpadní, LDPE, vel. 70 x 110cm, minimální síla 80µ, barva žlutá (cca 110l)" totalsRowFunction="sum" dataDxfId="67" totalsRowDxfId="66"/>
    <tableColumn id="50" xr3:uid="{255845EF-1323-40F4-BF53-9C57B176C590}" name="Pytle odpadní, LDPE, vel. 70 x 110cm, minimální síla 80µ, barva zelená (cca 110l)" totalsRowFunction="sum" dataDxfId="65" totalsRowDxfId="64"/>
    <tableColumn id="51" xr3:uid="{847A9351-5569-485B-9BC5-B3FE6EE0D8CA}" name="Pytle odpadní, LDPE, vel. 70 x 110cm, minimální síla 100µ, barva černá (cca 110l)" totalsRowFunction="sum" dataDxfId="63" totalsRowDxfId="62"/>
    <tableColumn id="52" xr3:uid="{BAB7C0B4-1CB1-4B9C-9FFC-67DBE97AA7C7}" name="Pytle odpadní, LDPE, vel. 70 x 110cm, minimální síla 100µ, barva modrá (cca 110l)" totalsRowFunction="sum" dataDxfId="61" totalsRowDxfId="60"/>
    <tableColumn id="53" xr3:uid="{3A497DA8-0C4A-43DF-AB04-D0DF9F58F8C1}" name="Pytle odpadní, LDPE, vel. 70 x 110cm, minimální síla 100µ, barva červená (cca 110l)" totalsRowFunction="sum" dataDxfId="59" totalsRowDxfId="58"/>
    <tableColumn id="54" xr3:uid="{E61ABC15-4DF9-4F2F-AC85-E6669304DE0B}" name="Pytle odpadní, LDPE, vel. 70 x 110cm, minimální síla 100µ, barva žlutá (cca 110l)" totalsRowFunction="sum" dataDxfId="57" totalsRowDxfId="56"/>
    <tableColumn id="55" xr3:uid="{B66201E7-F69B-4CD4-9B91-5C9856BFAB40}" name="Pytle odpadní, LDPE, vel. 70 x 110cm, minimální síla 180µ, barva černá (cca 110l)" totalsRowFunction="sum" dataDxfId="55" totalsRowDxfId="54"/>
    <tableColumn id="56" xr3:uid="{A1A0DF44-0C14-41E1-8D9C-01114221C0EB}" name="Pytle odpadní, LDPE, vel. 70 x 110cm, minimální síla 200µ, barva černá (cca 110l)" totalsRowFunction="sum" dataDxfId="53" totalsRowDxfId="52"/>
    <tableColumn id="57" xr3:uid="{07C472A2-1DCB-4E54-A090-5B8480657E2B}" name="Pytle odpadní, LDPE, vel. 70 x 110cm, minimální síla 200µ, barva žlutá (cca 110l)" totalsRowFunction="sum" dataDxfId="51" totalsRowDxfId="50"/>
    <tableColumn id="58" xr3:uid="{AA1A1B4F-E842-4469-AC63-83C4D8AD0035}" name="Pytle odpadní - BIOODPAD s potiskem, LDPE, vel. 70 x 110cm, minimální síla 100µ, barva červená (cca 110l)" totalsRowFunction="sum" dataDxfId="49" totalsRowDxfId="48"/>
    <tableColumn id="59" xr3:uid="{962621EA-DE82-44DB-B8E7-3D4F2CA746ED}" name="Pytle odpadní, LDPE, vel. 70 x 120cm, minimální síla 100µ, barva modrá (cca 120l)" totalsRowFunction="sum" dataDxfId="47" totalsRowDxfId="46"/>
    <tableColumn id="60" xr3:uid="{04D31816-B785-44E8-96D4-5754C479F2F1}" name="Pytle odpadní, LDPE, vel. 70 x 120cm, minimální síla 100µ, barva černá (cca 120l)" totalsRowFunction="sum" dataDxfId="45" totalsRowDxfId="44"/>
    <tableColumn id="61" xr3:uid="{ACB99B7B-AD3E-4115-A09B-4DBA4BC615A6}" name="Pytle odpadní, LDPE, vel. 80 x 120cm, minimální síla 100µ, barva transparentní (cca 130l)" totalsRowFunction="sum" dataDxfId="43" totalsRowDxfId="42"/>
    <tableColumn id="62" xr3:uid="{3233ED22-0473-4CE6-94F6-BA79BBE8252C}" name="Pytle odpadní, HDPE, vel. 85 x 63cm, minimální síla 20µ, barva bílá (cca 72l)" totalsRowFunction="sum" dataDxfId="41" totalsRowDxfId="40"/>
    <tableColumn id="63" xr3:uid="{BC131E52-2E19-40AF-80CE-DA1A96C7B0D0}" name="Pytle odpadní, LDPE, vel. 100 x 120cm, minimální síla 80µ, barva černá (cca 240 l)" totalsRowFunction="sum" dataDxfId="39" totalsRowDxfId="38"/>
    <tableColumn id="64" xr3:uid="{800B5DFD-3776-41D8-A3A6-1DA5EE739DFF}" name="Sáčky transparentní, HDPE, vel. 16 x 24cm, minimální síla 8µ" totalsRowFunction="sum" dataDxfId="37" totalsRowDxfId="36"/>
    <tableColumn id="65" xr3:uid="{14193DAC-4BEC-4E8A-9BC8-CE9B5EDCC97D}" name="Sáčky transparentní, HDPE, vel. 20 x 30cm, minimální síla 10µ" totalsRowFunction="sum" dataDxfId="35" totalsRowDxfId="34"/>
    <tableColumn id="66" xr3:uid="{78D58EAB-CC1D-40C7-8EC4-EDB1B0FE6068}" name="Sáčky transparentní, HDPE, vel. 20 x 30cm, minimální síla 12µ" totalsRowFunction="sum" dataDxfId="33" totalsRowDxfId="32"/>
    <tableColumn id="67" xr3:uid="{0DA3798C-B98D-40D6-AB9E-F431DBD3ADCF}" name="Sáčky transparentní, HDPE, vel. 20 x 30cm, minimální síla 12µ - boční sklad" totalsRowFunction="sum" dataDxfId="31" totalsRowDxfId="30"/>
    <tableColumn id="68" xr3:uid="{9B421484-3417-4FB3-A098-FE773C56F43C}" name="Sáčky transparentní, HDPE, vel. 25 x 35cm, minimální síla 9µ" totalsRowFunction="sum" dataDxfId="29" totalsRowDxfId="28"/>
    <tableColumn id="69" xr3:uid="{4720F36F-9F6C-40C0-91E8-AA042E1893AB}" name="Sáčky transparentní, HDPE, vel. 25 x 35cm, minimální síla 9µ - boční sklad" totalsRowFunction="sum" dataDxfId="27" totalsRowDxfId="26"/>
    <tableColumn id="70" xr3:uid="{1E3864DF-BF90-4D92-888A-63CCE243C95A}" name="Sáčky transparentní, HDPE, vel. 25 x 35cm (využitelná výška), minimální síla 9µ - s &quot;ušima&quot;" totalsRowFunction="sum" dataDxfId="25" totalsRowDxfId="24"/>
    <tableColumn id="71" xr3:uid="{2E57EC1D-8801-4751-85E6-123F09B77658}" name="Sáčky transparentní, HDPE, vel. 25 x 35cm, minimální síla 20µ " totalsRowFunction="sum" dataDxfId="23" totalsRowDxfId="22"/>
    <tableColumn id="72" xr3:uid="{7F9300CC-DF7A-4E8F-A85E-D6A6C48AC49A}" name="Sáčky transparentní, HDPE, vel. 45 x 30cm, minimální síla 20µ" totalsRowFunction="sum" dataDxfId="21" totalsRowDxfId="20"/>
    <tableColumn id="73" xr3:uid="{AF6C3625-18BD-4C3A-8435-4D46CFC2E9A0}" name="Pytle potravinářské transparentní, LDPE, vel. 70 x 110cm, minimální síla 60µ" totalsRowFunction="sum" dataDxfId="19" totalsRowDxfId="18"/>
    <tableColumn id="74" xr3:uid="{F7FA4BCC-0E0E-4E7F-B2A2-ECC05BF37BA8}" name="Fólie potravinářské transparentní, LDPE, vel. 30 x 30000cm, minimální síla 9µ" totalsRowFunction="sum" dataDxfId="17" totalsRowDxfId="16"/>
    <tableColumn id="75" xr3:uid="{872791C5-818A-40AA-B295-3E38F4F25F10}" name="Fólie potravinářské transparentní, LDPE, vel. 45 x 30000cm, minimální síla 12µ" totalsRowFunction="sum" dataDxfId="15" totalsRowDxfId="14"/>
    <tableColumn id="76" xr3:uid="{56CCF1D6-D537-4C8B-8B44-910B813BFC82}" name="Přířezy skládané transparentní, HDPE, vel. 50 x 70cm, minimální síla 6µ" totalsRowFunction="sum" dataDxfId="13" totalsRowDxfId="12"/>
    <tableColumn id="77" xr3:uid="{C4A11098-82B8-42A7-BDCB-B6F49882D876}" name="Mikroténová taška bílá, LDPE, vel. 30 x 54cm, minimální síla 100µ" totalsRowFunction="sum" dataDxfId="11" totalsRowDxfId="10"/>
    <tableColumn id="78" xr3:uid="{2C40F145-B7D6-4D62-9FAD-4B04A6458C2E}" name="Zavírací páska transparentní, PP, vel. 4,8 x 6600 cm, minimální síla 43µ" totalsRowFunction="sum" dataDxfId="9" totalsRowDxfId="8"/>
    <tableColumn id="81" xr3:uid="{2041648D-6A0A-4F48-AD73-DA3D484803C7}" name="Pytle odpadní, LDPE, vel. 60x80, minimální síla 40µ, barva žlutá" totalsRowFunction="sum" dataDxfId="7" totalsRowDxfId="6"/>
    <tableColumn id="80" xr3:uid="{DAB51334-FB75-4198-AA15-CF4309888403}" name="Pytle odpadní, LDPE, vel. 50x60, minimální síla 40µ2, barva žlutá" totalsRowFunction="sum" dataDxfId="5" totalsRowDxfId="4"/>
    <tableColumn id="82" xr3:uid="{2E0E9FDF-B96C-4844-A3F7-25F782DF7B39}" name="Hygienické sáčky na dámské WC v papírové krabičce s oválným výřezem na vytahování, HDPE,  vel. 6x25 cm, minimální síla 9µ, baleno po 20-30 sáčcích_x000a_zde uveďte počet kusů sáčků, ne krabiček" totalsRowFunction="sum" dataDxfId="3" totalsRowDxfId="2"/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7DFB-89ED-46A5-81BC-5EEEA0A9E468}">
  <sheetPr>
    <outlinePr summaryBelow="0" summaryRight="0"/>
  </sheetPr>
  <dimension ref="A1:CD60"/>
  <sheetViews>
    <sheetView tabSelected="1" zoomScale="85" zoomScaleNormal="85" workbookViewId="0">
      <pane ySplit="1" topLeftCell="A48" activePane="bottomLeft" state="frozen"/>
      <selection pane="bottomLeft" activeCell="D69" sqref="D69"/>
    </sheetView>
  </sheetViews>
  <sheetFormatPr defaultColWidth="12.5703125" defaultRowHeight="15.75" customHeight="1" x14ac:dyDescent="0.2"/>
  <cols>
    <col min="1" max="1" width="6.7109375" style="1" customWidth="1"/>
    <col min="2" max="2" width="9.42578125" style="1" customWidth="1"/>
    <col min="3" max="3" width="40.5703125" style="1" customWidth="1"/>
    <col min="4" max="4" width="37.5703125" style="1" customWidth="1"/>
    <col min="5" max="5" width="19.28515625" style="1" customWidth="1"/>
    <col min="6" max="6" width="37.5703125" style="1" hidden="1" customWidth="1"/>
    <col min="7" max="82" width="37.5703125" style="1" customWidth="1"/>
    <col min="83" max="88" width="18.85546875" style="1" customWidth="1"/>
    <col min="89" max="16384" width="12.5703125" style="1"/>
  </cols>
  <sheetData>
    <row r="1" spans="1:82" s="11" customFormat="1" ht="104.25" customHeight="1" x14ac:dyDescent="0.2">
      <c r="A1" s="10" t="s">
        <v>283</v>
      </c>
      <c r="B1" s="10" t="s">
        <v>168</v>
      </c>
      <c r="C1" s="10" t="s">
        <v>169</v>
      </c>
      <c r="D1" s="10" t="s">
        <v>282</v>
      </c>
      <c r="E1" s="10" t="s">
        <v>0</v>
      </c>
      <c r="F1" s="10" t="s">
        <v>1</v>
      </c>
      <c r="G1" s="10" t="s">
        <v>2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0" t="s">
        <v>19</v>
      </c>
      <c r="Y1" s="10" t="s">
        <v>20</v>
      </c>
      <c r="Z1" s="10" t="s">
        <v>21</v>
      </c>
      <c r="AA1" s="10" t="s">
        <v>22</v>
      </c>
      <c r="AB1" s="10" t="s">
        <v>23</v>
      </c>
      <c r="AC1" s="10" t="s">
        <v>24</v>
      </c>
      <c r="AD1" s="10" t="s">
        <v>25</v>
      </c>
      <c r="AE1" s="10" t="s">
        <v>26</v>
      </c>
      <c r="AF1" s="10" t="s">
        <v>27</v>
      </c>
      <c r="AG1" s="10" t="s">
        <v>28</v>
      </c>
      <c r="AH1" s="10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  <c r="AM1" s="10" t="s">
        <v>34</v>
      </c>
      <c r="AN1" s="10" t="s">
        <v>35</v>
      </c>
      <c r="AO1" s="10" t="s">
        <v>36</v>
      </c>
      <c r="AP1" s="10" t="s">
        <v>37</v>
      </c>
      <c r="AQ1" s="10" t="s">
        <v>38</v>
      </c>
      <c r="AR1" s="10" t="s">
        <v>39</v>
      </c>
      <c r="AS1" s="10" t="s">
        <v>40</v>
      </c>
      <c r="AT1" s="10" t="s">
        <v>41</v>
      </c>
      <c r="AU1" s="10" t="s">
        <v>42</v>
      </c>
      <c r="AV1" s="10" t="s">
        <v>43</v>
      </c>
      <c r="AW1" s="10" t="s">
        <v>44</v>
      </c>
      <c r="AX1" s="10" t="s">
        <v>45</v>
      </c>
      <c r="AY1" s="10" t="s">
        <v>46</v>
      </c>
      <c r="AZ1" s="10" t="s">
        <v>47</v>
      </c>
      <c r="BA1" s="10" t="s">
        <v>48</v>
      </c>
      <c r="BB1" s="10" t="s">
        <v>49</v>
      </c>
      <c r="BC1" s="10" t="s">
        <v>50</v>
      </c>
      <c r="BD1" s="10" t="s">
        <v>51</v>
      </c>
      <c r="BE1" s="10" t="s">
        <v>52</v>
      </c>
      <c r="BF1" s="10" t="s">
        <v>53</v>
      </c>
      <c r="BG1" s="10" t="s">
        <v>54</v>
      </c>
      <c r="BH1" s="10" t="s">
        <v>55</v>
      </c>
      <c r="BI1" s="10" t="s">
        <v>56</v>
      </c>
      <c r="BJ1" s="10" t="s">
        <v>57</v>
      </c>
      <c r="BK1" s="10" t="s">
        <v>58</v>
      </c>
      <c r="BL1" s="10" t="s">
        <v>59</v>
      </c>
      <c r="BM1" s="10" t="s">
        <v>60</v>
      </c>
      <c r="BN1" s="10" t="s">
        <v>61</v>
      </c>
      <c r="BO1" s="10" t="s">
        <v>62</v>
      </c>
      <c r="BP1" s="10" t="s">
        <v>63</v>
      </c>
      <c r="BQ1" s="10" t="s">
        <v>64</v>
      </c>
      <c r="BR1" s="10" t="s">
        <v>65</v>
      </c>
      <c r="BS1" s="10" t="s">
        <v>66</v>
      </c>
      <c r="BT1" s="10" t="s">
        <v>67</v>
      </c>
      <c r="BU1" s="10" t="s">
        <v>68</v>
      </c>
      <c r="BV1" s="10" t="s">
        <v>69</v>
      </c>
      <c r="BW1" s="10" t="s">
        <v>70</v>
      </c>
      <c r="BX1" s="10" t="s">
        <v>71</v>
      </c>
      <c r="BY1" s="10" t="s">
        <v>72</v>
      </c>
      <c r="BZ1" s="10" t="s">
        <v>73</v>
      </c>
      <c r="CA1" s="10" t="s">
        <v>74</v>
      </c>
      <c r="CB1" s="10" t="s">
        <v>343</v>
      </c>
      <c r="CC1" s="10" t="s">
        <v>342</v>
      </c>
      <c r="CD1" s="10" t="s">
        <v>75</v>
      </c>
    </row>
    <row r="2" spans="1:82" ht="35.1" customHeight="1" x14ac:dyDescent="0.2">
      <c r="A2" s="5" t="s">
        <v>284</v>
      </c>
      <c r="B2" s="5" t="s">
        <v>78</v>
      </c>
      <c r="C2" s="6" t="s">
        <v>170</v>
      </c>
      <c r="D2" s="7" t="s">
        <v>171</v>
      </c>
      <c r="E2" s="5" t="s">
        <v>76</v>
      </c>
      <c r="F2" s="7" t="s">
        <v>77</v>
      </c>
      <c r="G2" s="8"/>
      <c r="H2" s="8"/>
      <c r="I2" s="8"/>
      <c r="J2" s="8"/>
      <c r="K2" s="8"/>
      <c r="L2" s="8"/>
      <c r="M2" s="8"/>
      <c r="N2" s="8"/>
      <c r="O2" s="8">
        <v>1500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>
        <v>3000</v>
      </c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>
        <v>800</v>
      </c>
      <c r="BA2" s="8"/>
      <c r="BB2" s="8"/>
      <c r="BC2" s="8"/>
      <c r="BD2" s="8"/>
      <c r="BE2" s="8"/>
      <c r="BF2" s="8"/>
      <c r="BG2" s="8"/>
      <c r="BH2" s="8"/>
      <c r="BI2" s="8"/>
      <c r="BJ2" s="8">
        <v>500</v>
      </c>
      <c r="BK2" s="8"/>
      <c r="BL2" s="8"/>
      <c r="BM2" s="8"/>
      <c r="BN2" s="8"/>
      <c r="BO2" s="8"/>
      <c r="BP2" s="8"/>
      <c r="BQ2" s="8"/>
      <c r="BR2" s="8"/>
      <c r="BS2" s="8"/>
      <c r="BT2" s="8">
        <v>10000</v>
      </c>
      <c r="BU2" s="8"/>
      <c r="BV2" s="8"/>
      <c r="BW2" s="8"/>
      <c r="BX2" s="8">
        <v>20</v>
      </c>
      <c r="BY2" s="8"/>
      <c r="BZ2" s="8"/>
      <c r="CA2" s="8"/>
      <c r="CB2" s="8"/>
      <c r="CC2" s="8"/>
      <c r="CD2" s="8">
        <v>10</v>
      </c>
    </row>
    <row r="3" spans="1:82" ht="35.1" customHeight="1" x14ac:dyDescent="0.2">
      <c r="A3" s="5" t="s">
        <v>286</v>
      </c>
      <c r="B3" s="5" t="s">
        <v>80</v>
      </c>
      <c r="C3" s="6" t="s">
        <v>172</v>
      </c>
      <c r="D3" s="7" t="s">
        <v>173</v>
      </c>
      <c r="E3" s="5" t="s">
        <v>79</v>
      </c>
      <c r="F3" s="7" t="s">
        <v>77</v>
      </c>
      <c r="G3" s="9"/>
      <c r="H3" s="9"/>
      <c r="I3" s="9"/>
      <c r="J3" s="9"/>
      <c r="K3" s="8">
        <v>500</v>
      </c>
      <c r="L3" s="9"/>
      <c r="M3" s="9"/>
      <c r="N3" s="9"/>
      <c r="O3" s="9"/>
      <c r="P3" s="9"/>
      <c r="Q3" s="9"/>
      <c r="R3" s="9"/>
      <c r="S3" s="8">
        <v>200</v>
      </c>
      <c r="T3" s="9"/>
      <c r="U3" s="9"/>
      <c r="V3" s="9"/>
      <c r="W3" s="9"/>
      <c r="X3" s="9"/>
      <c r="Y3" s="8">
        <v>100</v>
      </c>
      <c r="Z3" s="9"/>
      <c r="AA3" s="9"/>
      <c r="AB3" s="9"/>
      <c r="AC3" s="9"/>
      <c r="AD3" s="9"/>
      <c r="AE3" s="8">
        <v>100</v>
      </c>
      <c r="AF3" s="9"/>
      <c r="AG3" s="9"/>
      <c r="AH3" s="9"/>
      <c r="AI3" s="9"/>
      <c r="AJ3" s="9"/>
      <c r="AK3" s="9"/>
      <c r="AL3" s="8">
        <v>20</v>
      </c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8">
        <v>50</v>
      </c>
      <c r="BE3" s="8">
        <v>20</v>
      </c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8">
        <v>100</v>
      </c>
    </row>
    <row r="4" spans="1:82" ht="35.1" customHeight="1" x14ac:dyDescent="0.2">
      <c r="A4" s="5" t="s">
        <v>285</v>
      </c>
      <c r="B4" s="5" t="s">
        <v>82</v>
      </c>
      <c r="C4" s="6" t="s">
        <v>174</v>
      </c>
      <c r="D4" s="7" t="s">
        <v>175</v>
      </c>
      <c r="E4" s="5" t="s">
        <v>81</v>
      </c>
      <c r="F4" s="7" t="s">
        <v>77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>
        <v>2000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</row>
    <row r="5" spans="1:82" ht="35.1" customHeight="1" x14ac:dyDescent="0.2">
      <c r="A5" s="5" t="s">
        <v>288</v>
      </c>
      <c r="B5" s="5" t="s">
        <v>84</v>
      </c>
      <c r="C5" s="6" t="s">
        <v>176</v>
      </c>
      <c r="D5" s="7" t="s">
        <v>177</v>
      </c>
      <c r="E5" s="5" t="s">
        <v>83</v>
      </c>
      <c r="F5" s="7" t="s">
        <v>77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v>6000</v>
      </c>
      <c r="AA5" s="8"/>
      <c r="AB5" s="8">
        <v>5000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>
        <v>3000</v>
      </c>
      <c r="AU5" s="8">
        <v>4500</v>
      </c>
      <c r="AV5" s="8"/>
      <c r="AW5" s="8"/>
      <c r="AX5" s="8">
        <v>2500</v>
      </c>
      <c r="AY5" s="8">
        <v>150</v>
      </c>
      <c r="AZ5" s="8"/>
      <c r="BA5" s="8"/>
      <c r="BB5" s="8"/>
      <c r="BC5" s="8"/>
      <c r="BD5" s="8"/>
      <c r="BE5" s="8">
        <v>90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>
        <v>300</v>
      </c>
      <c r="BW5" s="8"/>
      <c r="BX5" s="8"/>
      <c r="BY5" s="8"/>
      <c r="BZ5" s="8"/>
      <c r="CA5" s="8"/>
      <c r="CB5" s="8"/>
      <c r="CC5" s="8"/>
      <c r="CD5" s="8"/>
    </row>
    <row r="6" spans="1:82" ht="35.1" customHeight="1" x14ac:dyDescent="0.2">
      <c r="A6" s="5" t="s">
        <v>289</v>
      </c>
      <c r="B6" s="7" t="s">
        <v>85</v>
      </c>
      <c r="C6" s="6" t="s">
        <v>178</v>
      </c>
      <c r="D6" s="7" t="s">
        <v>179</v>
      </c>
      <c r="E6" s="7">
        <v>70285314</v>
      </c>
      <c r="F6" s="7" t="s">
        <v>77</v>
      </c>
      <c r="G6" s="9"/>
      <c r="H6" s="9"/>
      <c r="I6" s="9"/>
      <c r="J6" s="9"/>
      <c r="K6" s="8">
        <v>3000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8">
        <v>400</v>
      </c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8">
        <v>400</v>
      </c>
    </row>
    <row r="7" spans="1:82" ht="35.1" customHeight="1" x14ac:dyDescent="0.2">
      <c r="A7" s="5" t="s">
        <v>290</v>
      </c>
      <c r="B7" s="5" t="s">
        <v>87</v>
      </c>
      <c r="C7" s="6" t="s">
        <v>180</v>
      </c>
      <c r="D7" s="7" t="s">
        <v>181</v>
      </c>
      <c r="E7" s="5" t="s">
        <v>86</v>
      </c>
      <c r="F7" s="7" t="s">
        <v>77</v>
      </c>
      <c r="G7" s="8"/>
      <c r="H7" s="8">
        <v>2000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>
        <v>1500</v>
      </c>
      <c r="AB7" s="8"/>
      <c r="AC7" s="8">
        <v>1500</v>
      </c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>
        <v>2000</v>
      </c>
      <c r="AQ7" s="8"/>
      <c r="AR7" s="8">
        <v>800</v>
      </c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>
        <v>3000</v>
      </c>
    </row>
    <row r="8" spans="1:82" ht="35.1" customHeight="1" x14ac:dyDescent="0.2">
      <c r="A8" s="5" t="s">
        <v>287</v>
      </c>
      <c r="B8" s="7" t="s">
        <v>88</v>
      </c>
      <c r="C8" s="6" t="s">
        <v>182</v>
      </c>
      <c r="D8" s="7" t="s">
        <v>183</v>
      </c>
      <c r="E8" s="7">
        <v>44993633</v>
      </c>
      <c r="F8" s="7" t="s">
        <v>77</v>
      </c>
      <c r="G8" s="8"/>
      <c r="H8" s="8"/>
      <c r="I8" s="8"/>
      <c r="J8" s="8"/>
      <c r="K8" s="8"/>
      <c r="L8" s="8"/>
      <c r="M8" s="8"/>
      <c r="N8" s="8"/>
      <c r="O8" s="8">
        <v>50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>
        <v>30</v>
      </c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>
        <v>100</v>
      </c>
      <c r="BV8" s="8"/>
      <c r="BW8" s="8"/>
      <c r="BX8" s="8"/>
      <c r="BY8" s="8"/>
      <c r="BZ8" s="8"/>
      <c r="CA8" s="8"/>
      <c r="CB8" s="8"/>
      <c r="CC8" s="8"/>
      <c r="CD8" s="8"/>
    </row>
    <row r="9" spans="1:82" ht="35.1" customHeight="1" x14ac:dyDescent="0.2">
      <c r="A9" s="5" t="s">
        <v>291</v>
      </c>
      <c r="B9" s="7" t="s">
        <v>89</v>
      </c>
      <c r="C9" s="6" t="s">
        <v>184</v>
      </c>
      <c r="D9" s="7" t="s">
        <v>185</v>
      </c>
      <c r="E9" s="7">
        <v>70285306</v>
      </c>
      <c r="F9" s="7" t="s">
        <v>77</v>
      </c>
      <c r="G9" s="8">
        <v>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>
        <v>5</v>
      </c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spans="1:82" ht="35.1" customHeight="1" x14ac:dyDescent="0.2">
      <c r="A10" s="5" t="s">
        <v>292</v>
      </c>
      <c r="B10" s="7" t="s">
        <v>90</v>
      </c>
      <c r="C10" s="6" t="s">
        <v>186</v>
      </c>
      <c r="D10" s="7" t="s">
        <v>187</v>
      </c>
      <c r="E10" s="7">
        <v>45671729</v>
      </c>
      <c r="F10" s="7" t="s">
        <v>77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>
        <v>3000</v>
      </c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</row>
    <row r="11" spans="1:82" ht="35.1" customHeight="1" x14ac:dyDescent="0.2">
      <c r="A11" s="5" t="s">
        <v>293</v>
      </c>
      <c r="B11" s="7" t="s">
        <v>91</v>
      </c>
      <c r="C11" s="6" t="s">
        <v>188</v>
      </c>
      <c r="D11" s="7" t="s">
        <v>189</v>
      </c>
      <c r="E11" s="7">
        <v>15530213</v>
      </c>
      <c r="F11" s="7" t="s">
        <v>77</v>
      </c>
      <c r="G11" s="8"/>
      <c r="H11" s="8"/>
      <c r="I11" s="8">
        <v>1200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v>1200</v>
      </c>
      <c r="Z11" s="8"/>
      <c r="AA11" s="8"/>
      <c r="AB11" s="8"/>
      <c r="AC11" s="8"/>
      <c r="AD11" s="8"/>
      <c r="AE11" s="8"/>
      <c r="AF11" s="8"/>
      <c r="AG11" s="8">
        <v>250</v>
      </c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>
        <v>450</v>
      </c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>
        <v>3000</v>
      </c>
    </row>
    <row r="12" spans="1:82" ht="35.1" customHeight="1" x14ac:dyDescent="0.2">
      <c r="A12" s="5" t="s">
        <v>294</v>
      </c>
      <c r="B12" s="5" t="s">
        <v>93</v>
      </c>
      <c r="C12" s="6" t="s">
        <v>190</v>
      </c>
      <c r="D12" s="7" t="s">
        <v>191</v>
      </c>
      <c r="E12" s="5" t="s">
        <v>92</v>
      </c>
      <c r="F12" s="7" t="s">
        <v>77</v>
      </c>
      <c r="G12" s="8"/>
      <c r="H12" s="8"/>
      <c r="I12" s="8"/>
      <c r="J12" s="8">
        <v>15000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>
        <v>8000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>
        <v>2500</v>
      </c>
      <c r="AU12" s="8">
        <v>100</v>
      </c>
      <c r="AV12" s="8">
        <v>1000</v>
      </c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>
        <v>2500</v>
      </c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>
        <v>100</v>
      </c>
    </row>
    <row r="13" spans="1:82" ht="35.1" customHeight="1" x14ac:dyDescent="0.2">
      <c r="A13" s="5" t="s">
        <v>295</v>
      </c>
      <c r="B13" s="7" t="s">
        <v>95</v>
      </c>
      <c r="C13" s="6" t="s">
        <v>94</v>
      </c>
      <c r="D13" s="7" t="s">
        <v>192</v>
      </c>
      <c r="E13" s="7">
        <v>70285772</v>
      </c>
      <c r="F13" s="7" t="s">
        <v>77</v>
      </c>
      <c r="G13" s="8"/>
      <c r="H13" s="8"/>
      <c r="I13" s="8"/>
      <c r="J13" s="8"/>
      <c r="K13" s="8"/>
      <c r="L13" s="8"/>
      <c r="M13" s="8">
        <v>1000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>
        <v>200</v>
      </c>
      <c r="AK13" s="8"/>
      <c r="AL13" s="8"/>
      <c r="AM13" s="8"/>
      <c r="AN13" s="8">
        <v>200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>
        <v>1000</v>
      </c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</row>
    <row r="14" spans="1:82" ht="35.1" customHeight="1" x14ac:dyDescent="0.2">
      <c r="A14" s="5" t="s">
        <v>296</v>
      </c>
      <c r="B14" s="7" t="s">
        <v>96</v>
      </c>
      <c r="C14" s="6" t="s">
        <v>193</v>
      </c>
      <c r="D14" s="7" t="s">
        <v>194</v>
      </c>
      <c r="E14" s="7">
        <v>65761774</v>
      </c>
      <c r="F14" s="7" t="s">
        <v>77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>
        <v>2000</v>
      </c>
      <c r="BA14" s="8">
        <v>800</v>
      </c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</row>
    <row r="15" spans="1:82" ht="35.1" customHeight="1" x14ac:dyDescent="0.2">
      <c r="A15" s="5" t="s">
        <v>297</v>
      </c>
      <c r="B15" s="5" t="s">
        <v>98</v>
      </c>
      <c r="C15" s="6" t="s">
        <v>195</v>
      </c>
      <c r="D15" s="7" t="s">
        <v>196</v>
      </c>
      <c r="E15" s="5" t="s">
        <v>97</v>
      </c>
      <c r="F15" s="7" t="s">
        <v>77</v>
      </c>
      <c r="G15" s="8"/>
      <c r="H15" s="8"/>
      <c r="I15" s="8"/>
      <c r="J15" s="8"/>
      <c r="K15" s="8"/>
      <c r="L15" s="8"/>
      <c r="M15" s="8">
        <v>38000</v>
      </c>
      <c r="N15" s="8">
        <v>6000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>
        <v>1000</v>
      </c>
      <c r="AO15" s="8">
        <v>2000</v>
      </c>
      <c r="AP15" s="8">
        <v>12000</v>
      </c>
      <c r="AQ15" s="8">
        <v>18000</v>
      </c>
      <c r="AR15" s="8">
        <v>3000</v>
      </c>
      <c r="AS15" s="8">
        <v>14000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</row>
    <row r="16" spans="1:82" ht="35.1" customHeight="1" x14ac:dyDescent="0.2">
      <c r="A16" s="5" t="s">
        <v>298</v>
      </c>
      <c r="B16" s="5" t="s">
        <v>100</v>
      </c>
      <c r="C16" s="6" t="s">
        <v>197</v>
      </c>
      <c r="D16" s="7" t="s">
        <v>198</v>
      </c>
      <c r="E16" s="5" t="s">
        <v>99</v>
      </c>
      <c r="F16" s="7" t="s">
        <v>77</v>
      </c>
      <c r="G16" s="8"/>
      <c r="H16" s="8"/>
      <c r="I16" s="8"/>
      <c r="J16" s="8"/>
      <c r="K16" s="8">
        <v>2000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>
        <v>1500</v>
      </c>
      <c r="AB16" s="8">
        <v>2000</v>
      </c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>
        <v>3000</v>
      </c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>
        <v>400</v>
      </c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 ht="35.1" customHeight="1" x14ac:dyDescent="0.2">
      <c r="A17" s="5" t="s">
        <v>299</v>
      </c>
      <c r="B17" s="5" t="s">
        <v>102</v>
      </c>
      <c r="C17" s="6" t="s">
        <v>199</v>
      </c>
      <c r="D17" s="7" t="s">
        <v>200</v>
      </c>
      <c r="E17" s="5" t="s">
        <v>101</v>
      </c>
      <c r="F17" s="7" t="s">
        <v>77</v>
      </c>
      <c r="G17" s="8"/>
      <c r="H17" s="8"/>
      <c r="I17" s="8"/>
      <c r="J17" s="8"/>
      <c r="K17" s="8"/>
      <c r="L17" s="8">
        <v>1000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>
        <v>1000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>
        <v>500</v>
      </c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>
        <v>2000</v>
      </c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 ht="35.1" customHeight="1" x14ac:dyDescent="0.2">
      <c r="A18" s="5" t="s">
        <v>300</v>
      </c>
      <c r="B18" s="7" t="s">
        <v>103</v>
      </c>
      <c r="C18" s="6" t="s">
        <v>201</v>
      </c>
      <c r="D18" s="7" t="s">
        <v>202</v>
      </c>
      <c r="E18" s="7">
        <v>62157299</v>
      </c>
      <c r="F18" s="7" t="s">
        <v>77</v>
      </c>
      <c r="G18" s="8">
        <v>500</v>
      </c>
      <c r="H18" s="8"/>
      <c r="I18" s="8"/>
      <c r="J18" s="8">
        <v>2000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>
        <v>700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>
        <v>400</v>
      </c>
      <c r="BA18" s="8"/>
      <c r="BB18" s="8"/>
      <c r="BC18" s="8"/>
      <c r="BD18" s="8"/>
      <c r="BE18" s="8"/>
      <c r="BF18" s="8"/>
      <c r="BG18" s="8"/>
      <c r="BH18" s="8">
        <v>300</v>
      </c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 ht="35.1" customHeight="1" x14ac:dyDescent="0.2">
      <c r="A19" s="5" t="s">
        <v>301</v>
      </c>
      <c r="B19" s="5" t="s">
        <v>105</v>
      </c>
      <c r="C19" s="6" t="s">
        <v>203</v>
      </c>
      <c r="D19" s="7" t="s">
        <v>204</v>
      </c>
      <c r="E19" s="5" t="s">
        <v>104</v>
      </c>
      <c r="F19" s="7" t="s">
        <v>77</v>
      </c>
      <c r="G19" s="8"/>
      <c r="H19" s="8">
        <v>1500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>
        <v>1000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>
        <v>400</v>
      </c>
      <c r="AO19" s="8"/>
      <c r="AP19" s="8">
        <v>75</v>
      </c>
      <c r="AQ19" s="8"/>
      <c r="AR19" s="8">
        <v>75</v>
      </c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>
        <v>1000</v>
      </c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>
        <v>1000</v>
      </c>
    </row>
    <row r="20" spans="1:82" ht="35.1" customHeight="1" x14ac:dyDescent="0.2">
      <c r="A20" s="5" t="s">
        <v>302</v>
      </c>
      <c r="B20" s="7" t="s">
        <v>106</v>
      </c>
      <c r="C20" s="6" t="s">
        <v>205</v>
      </c>
      <c r="D20" s="7" t="s">
        <v>206</v>
      </c>
      <c r="E20" s="7">
        <v>64327809</v>
      </c>
      <c r="F20" s="7" t="s">
        <v>77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>
        <v>50</v>
      </c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ht="35.1" customHeight="1" x14ac:dyDescent="0.2">
      <c r="A21" s="5" t="s">
        <v>303</v>
      </c>
      <c r="B21" s="7" t="s">
        <v>107</v>
      </c>
      <c r="C21" s="6" t="s">
        <v>207</v>
      </c>
      <c r="D21" s="7" t="s">
        <v>208</v>
      </c>
      <c r="E21" s="7">
        <v>60555998</v>
      </c>
      <c r="F21" s="7" t="s">
        <v>77</v>
      </c>
      <c r="G21" s="8"/>
      <c r="H21" s="8"/>
      <c r="I21" s="8"/>
      <c r="J21" s="8">
        <v>1000</v>
      </c>
      <c r="K21" s="8">
        <v>1000</v>
      </c>
      <c r="L21" s="8"/>
      <c r="M21" s="8"/>
      <c r="N21" s="8"/>
      <c r="O21" s="8"/>
      <c r="P21" s="8"/>
      <c r="Q21" s="8"/>
      <c r="R21" s="8">
        <v>500</v>
      </c>
      <c r="S21" s="8"/>
      <c r="T21" s="8"/>
      <c r="U21" s="8"/>
      <c r="V21" s="8"/>
      <c r="W21" s="8"/>
      <c r="X21" s="8">
        <v>50</v>
      </c>
      <c r="Y21" s="8"/>
      <c r="Z21" s="8">
        <v>500</v>
      </c>
      <c r="AA21" s="8">
        <v>100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>
        <v>1100</v>
      </c>
      <c r="AO21" s="8"/>
      <c r="AP21" s="8"/>
      <c r="AQ21" s="8">
        <v>20</v>
      </c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>
        <v>1500</v>
      </c>
      <c r="BP21" s="8"/>
      <c r="BQ21" s="8"/>
      <c r="BR21" s="8"/>
      <c r="BS21" s="8"/>
      <c r="BT21" s="8"/>
      <c r="BU21" s="8"/>
      <c r="BV21" s="8"/>
      <c r="BW21" s="8"/>
      <c r="BX21" s="8">
        <v>3</v>
      </c>
      <c r="BY21" s="8"/>
      <c r="BZ21" s="8"/>
      <c r="CA21" s="8"/>
      <c r="CB21" s="8"/>
      <c r="CC21" s="8"/>
      <c r="CD21" s="8">
        <v>1000</v>
      </c>
    </row>
    <row r="22" spans="1:82" ht="35.1" customHeight="1" x14ac:dyDescent="0.2">
      <c r="A22" s="5" t="s">
        <v>304</v>
      </c>
      <c r="B22" s="7" t="s">
        <v>108</v>
      </c>
      <c r="C22" s="6" t="s">
        <v>209</v>
      </c>
      <c r="D22" s="7" t="s">
        <v>210</v>
      </c>
      <c r="E22" s="7">
        <v>49408381</v>
      </c>
      <c r="F22" s="7" t="s">
        <v>77</v>
      </c>
      <c r="G22" s="8">
        <v>1000</v>
      </c>
      <c r="H22" s="8"/>
      <c r="I22" s="8"/>
      <c r="J22" s="8">
        <v>5000</v>
      </c>
      <c r="K22" s="8"/>
      <c r="L22" s="8"/>
      <c r="M22" s="8"/>
      <c r="N22" s="8"/>
      <c r="O22" s="8"/>
      <c r="P22" s="8"/>
      <c r="Q22" s="8"/>
      <c r="R22" s="8"/>
      <c r="S22" s="8">
        <v>2000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>
        <v>2000</v>
      </c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>
        <v>15000</v>
      </c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ht="35.1" customHeight="1" x14ac:dyDescent="0.2">
      <c r="A23" s="5" t="s">
        <v>305</v>
      </c>
      <c r="B23" s="7" t="s">
        <v>110</v>
      </c>
      <c r="C23" s="6" t="s">
        <v>109</v>
      </c>
      <c r="D23" s="7" t="s">
        <v>211</v>
      </c>
      <c r="E23" s="7">
        <v>71197770</v>
      </c>
      <c r="F23" s="7" t="s">
        <v>77</v>
      </c>
      <c r="G23" s="9"/>
      <c r="H23" s="9"/>
      <c r="I23" s="9"/>
      <c r="J23" s="8">
        <v>100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8">
        <v>50</v>
      </c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ht="35.1" customHeight="1" x14ac:dyDescent="0.2">
      <c r="A24" s="5" t="s">
        <v>306</v>
      </c>
      <c r="B24" s="5" t="s">
        <v>112</v>
      </c>
      <c r="C24" s="6" t="s">
        <v>212</v>
      </c>
      <c r="D24" s="7" t="s">
        <v>213</v>
      </c>
      <c r="E24" s="5" t="s">
        <v>111</v>
      </c>
      <c r="F24" s="7" t="s">
        <v>77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>
        <v>5000</v>
      </c>
      <c r="AO24" s="8"/>
      <c r="AP24" s="8">
        <v>4000</v>
      </c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</row>
    <row r="25" spans="1:82" ht="35.1" customHeight="1" x14ac:dyDescent="0.2">
      <c r="A25" s="5" t="s">
        <v>307</v>
      </c>
      <c r="B25" s="7" t="s">
        <v>113</v>
      </c>
      <c r="C25" s="6" t="s">
        <v>214</v>
      </c>
      <c r="D25" s="7" t="s">
        <v>215</v>
      </c>
      <c r="E25" s="7">
        <v>70284849</v>
      </c>
      <c r="F25" s="7" t="s">
        <v>77</v>
      </c>
      <c r="G25" s="8"/>
      <c r="H25" s="8"/>
      <c r="I25" s="8"/>
      <c r="J25" s="8"/>
      <c r="K25" s="8">
        <v>1500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>
        <v>2500</v>
      </c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>
        <v>300</v>
      </c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</row>
    <row r="26" spans="1:82" ht="47.25" customHeight="1" x14ac:dyDescent="0.2">
      <c r="A26" s="5" t="s">
        <v>308</v>
      </c>
      <c r="B26" s="5" t="s">
        <v>115</v>
      </c>
      <c r="C26" s="6" t="s">
        <v>216</v>
      </c>
      <c r="D26" s="7" t="s">
        <v>217</v>
      </c>
      <c r="E26" s="5" t="s">
        <v>114</v>
      </c>
      <c r="F26" s="7" t="s">
        <v>77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>
        <v>300</v>
      </c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>
        <v>600</v>
      </c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</row>
    <row r="27" spans="1:82" ht="35.1" customHeight="1" x14ac:dyDescent="0.2">
      <c r="A27" s="5" t="s">
        <v>309</v>
      </c>
      <c r="B27" s="7" t="s">
        <v>116</v>
      </c>
      <c r="C27" s="6" t="s">
        <v>218</v>
      </c>
      <c r="D27" s="7" t="s">
        <v>219</v>
      </c>
      <c r="E27" s="7">
        <v>46937099</v>
      </c>
      <c r="F27" s="7" t="s">
        <v>77</v>
      </c>
      <c r="G27" s="8"/>
      <c r="H27" s="8"/>
      <c r="I27" s="8"/>
      <c r="J27" s="8"/>
      <c r="K27" s="8"/>
      <c r="L27" s="8"/>
      <c r="M27" s="8">
        <v>400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>
        <v>560</v>
      </c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>
        <v>180</v>
      </c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>
        <v>300</v>
      </c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</row>
    <row r="28" spans="1:82" ht="35.1" customHeight="1" x14ac:dyDescent="0.2">
      <c r="A28" s="5" t="s">
        <v>310</v>
      </c>
      <c r="B28" s="7" t="s">
        <v>117</v>
      </c>
      <c r="C28" s="6" t="s">
        <v>220</v>
      </c>
      <c r="D28" s="7" t="s">
        <v>221</v>
      </c>
      <c r="E28" s="7">
        <v>46937145</v>
      </c>
      <c r="F28" s="7" t="s">
        <v>77</v>
      </c>
      <c r="G28" s="8"/>
      <c r="H28" s="8"/>
      <c r="I28" s="8"/>
      <c r="J28" s="8"/>
      <c r="K28" s="8"/>
      <c r="L28" s="8"/>
      <c r="M28" s="8"/>
      <c r="N28" s="8"/>
      <c r="O28" s="8">
        <v>50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>
        <v>50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>
        <v>50</v>
      </c>
      <c r="BI28" s="8">
        <v>100</v>
      </c>
      <c r="BJ28" s="8">
        <v>100</v>
      </c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</row>
    <row r="29" spans="1:82" ht="35.1" customHeight="1" x14ac:dyDescent="0.2">
      <c r="A29" s="5" t="s">
        <v>311</v>
      </c>
      <c r="B29" s="5" t="s">
        <v>119</v>
      </c>
      <c r="C29" s="6" t="s">
        <v>222</v>
      </c>
      <c r="D29" s="7" t="s">
        <v>223</v>
      </c>
      <c r="E29" s="5" t="s">
        <v>118</v>
      </c>
      <c r="F29" s="7" t="s">
        <v>77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>
        <v>400</v>
      </c>
      <c r="Z29" s="8"/>
      <c r="AA29" s="8">
        <v>500</v>
      </c>
      <c r="AB29" s="8">
        <v>600</v>
      </c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>
        <v>50</v>
      </c>
      <c r="AQ29" s="8"/>
      <c r="AR29" s="8">
        <v>50</v>
      </c>
      <c r="AS29" s="8"/>
      <c r="AT29" s="8"/>
      <c r="AU29" s="8"/>
      <c r="AV29" s="8">
        <v>50</v>
      </c>
      <c r="AW29" s="8"/>
      <c r="AX29" s="8">
        <v>50</v>
      </c>
      <c r="AY29" s="8"/>
      <c r="AZ29" s="8"/>
      <c r="BA29" s="8"/>
      <c r="BB29" s="8"/>
      <c r="BC29" s="8"/>
      <c r="BD29" s="8"/>
      <c r="BE29" s="8">
        <v>150</v>
      </c>
      <c r="BF29" s="8">
        <v>100</v>
      </c>
      <c r="BG29" s="8"/>
      <c r="BH29" s="8"/>
      <c r="BI29" s="8"/>
      <c r="BJ29" s="8">
        <v>100</v>
      </c>
      <c r="BK29" s="8">
        <v>600</v>
      </c>
      <c r="BL29" s="8"/>
      <c r="BM29" s="8"/>
      <c r="BN29" s="8"/>
      <c r="BO29" s="8"/>
      <c r="BP29" s="8"/>
      <c r="BQ29" s="8"/>
      <c r="BR29" s="8"/>
      <c r="BS29" s="8"/>
      <c r="BT29" s="8">
        <v>300</v>
      </c>
      <c r="BU29" s="8"/>
      <c r="BV29" s="8"/>
      <c r="BW29" s="8"/>
      <c r="BX29" s="8"/>
      <c r="BY29" s="8"/>
      <c r="BZ29" s="8">
        <v>30</v>
      </c>
      <c r="CA29" s="8"/>
      <c r="CB29" s="8"/>
      <c r="CC29" s="8"/>
      <c r="CD29" s="8"/>
    </row>
    <row r="30" spans="1:82" ht="35.1" customHeight="1" x14ac:dyDescent="0.2">
      <c r="A30" s="5" t="s">
        <v>312</v>
      </c>
      <c r="B30" s="5" t="s">
        <v>121</v>
      </c>
      <c r="C30" s="6" t="s">
        <v>224</v>
      </c>
      <c r="D30" s="7" t="s">
        <v>225</v>
      </c>
      <c r="E30" s="5" t="s">
        <v>120</v>
      </c>
      <c r="F30" s="7" t="s">
        <v>77</v>
      </c>
      <c r="G30" s="8"/>
      <c r="H30" s="8"/>
      <c r="I30" s="8"/>
      <c r="J30" s="8">
        <v>10000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>
        <v>8000</v>
      </c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>
        <v>3000</v>
      </c>
      <c r="AQ30" s="8"/>
      <c r="AR30" s="8"/>
      <c r="AS30" s="8"/>
      <c r="AT30" s="8"/>
      <c r="AU30" s="8"/>
      <c r="AV30" s="8"/>
      <c r="AW30" s="8"/>
      <c r="AX30" s="8"/>
      <c r="AY30" s="8"/>
      <c r="AZ30" s="8">
        <v>1000</v>
      </c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>
        <v>12500</v>
      </c>
      <c r="BR30" s="8"/>
      <c r="BS30" s="8"/>
      <c r="BT30" s="8"/>
      <c r="BU30" s="8">
        <v>2000</v>
      </c>
      <c r="BV30" s="8"/>
      <c r="BW30" s="8"/>
      <c r="BX30" s="8"/>
      <c r="BY30" s="8">
        <v>2000</v>
      </c>
      <c r="BZ30" s="8"/>
      <c r="CA30" s="8"/>
      <c r="CB30" s="8"/>
      <c r="CC30" s="8"/>
      <c r="CD30" s="8"/>
    </row>
    <row r="31" spans="1:82" ht="35.1" customHeight="1" x14ac:dyDescent="0.2">
      <c r="A31" s="5" t="s">
        <v>313</v>
      </c>
      <c r="B31" s="5" t="s">
        <v>123</v>
      </c>
      <c r="C31" s="6" t="s">
        <v>226</v>
      </c>
      <c r="D31" s="7" t="s">
        <v>227</v>
      </c>
      <c r="E31" s="5" t="s">
        <v>122</v>
      </c>
      <c r="F31" s="7" t="s">
        <v>77</v>
      </c>
      <c r="G31" s="9"/>
      <c r="H31" s="9"/>
      <c r="I31" s="9"/>
      <c r="J31" s="9"/>
      <c r="K31" s="8">
        <v>4500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8">
        <v>3000</v>
      </c>
      <c r="AA31" s="9"/>
      <c r="AB31" s="9"/>
      <c r="AC31" s="9"/>
      <c r="AD31" s="9"/>
      <c r="AE31" s="9"/>
      <c r="AF31" s="9"/>
      <c r="AG31" s="8">
        <v>3300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8">
        <v>300</v>
      </c>
      <c r="AU31" s="9"/>
      <c r="AV31" s="9"/>
      <c r="AW31" s="9"/>
      <c r="AX31" s="9"/>
      <c r="AY31" s="9"/>
      <c r="AZ31" s="9"/>
      <c r="BA31" s="8">
        <v>2000</v>
      </c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8">
        <v>7000</v>
      </c>
      <c r="BR31" s="9"/>
      <c r="BS31" s="9"/>
      <c r="BT31" s="9"/>
      <c r="BU31" s="8">
        <v>300</v>
      </c>
      <c r="BV31" s="9"/>
      <c r="BW31" s="8">
        <v>4</v>
      </c>
      <c r="BX31" s="9"/>
      <c r="BY31" s="8">
        <v>3000</v>
      </c>
      <c r="BZ31" s="9"/>
      <c r="CA31" s="9"/>
      <c r="CB31" s="9"/>
      <c r="CC31" s="9"/>
      <c r="CD31" s="9"/>
    </row>
    <row r="32" spans="1:82" ht="35.1" customHeight="1" x14ac:dyDescent="0.2">
      <c r="A32" s="5" t="s">
        <v>314</v>
      </c>
      <c r="B32" s="5" t="s">
        <v>125</v>
      </c>
      <c r="C32" s="6" t="s">
        <v>228</v>
      </c>
      <c r="D32" s="7" t="s">
        <v>229</v>
      </c>
      <c r="E32" s="5" t="s">
        <v>124</v>
      </c>
      <c r="F32" s="7" t="s">
        <v>77</v>
      </c>
      <c r="G32" s="8"/>
      <c r="H32" s="8"/>
      <c r="I32" s="8"/>
      <c r="J32" s="8"/>
      <c r="K32" s="8">
        <v>6000</v>
      </c>
      <c r="L32" s="8">
        <v>12000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>
        <v>12000</v>
      </c>
      <c r="AF32" s="8"/>
      <c r="AG32" s="8"/>
      <c r="AH32" s="8"/>
      <c r="AI32" s="8"/>
      <c r="AJ32" s="8"/>
      <c r="AK32" s="8"/>
      <c r="AL32" s="8"/>
      <c r="AM32" s="8"/>
      <c r="AN32" s="8"/>
      <c r="AO32" s="8">
        <v>8000</v>
      </c>
      <c r="AP32" s="8">
        <v>1000</v>
      </c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>
        <v>6000</v>
      </c>
      <c r="BD32" s="8"/>
      <c r="BE32" s="8"/>
      <c r="BF32" s="8"/>
      <c r="BG32" s="8"/>
      <c r="BH32" s="8"/>
      <c r="BI32" s="8"/>
      <c r="BJ32" s="8"/>
      <c r="BK32" s="8">
        <v>12000</v>
      </c>
      <c r="BL32" s="8"/>
      <c r="BM32" s="8"/>
      <c r="BN32" s="8"/>
      <c r="BO32" s="8"/>
      <c r="BP32" s="8"/>
      <c r="BQ32" s="8"/>
      <c r="BR32" s="8"/>
      <c r="BS32" s="8">
        <v>5000</v>
      </c>
      <c r="BT32" s="8"/>
      <c r="BU32" s="8"/>
      <c r="BV32" s="8"/>
      <c r="BW32" s="8"/>
      <c r="BX32" s="8"/>
      <c r="BY32" s="8"/>
      <c r="BZ32" s="8"/>
      <c r="CA32" s="8"/>
      <c r="CB32" s="8">
        <v>3000</v>
      </c>
      <c r="CC32" s="8">
        <v>3000</v>
      </c>
      <c r="CD32" s="8"/>
    </row>
    <row r="33" spans="1:82" ht="35.1" customHeight="1" x14ac:dyDescent="0.2">
      <c r="A33" s="5" t="s">
        <v>315</v>
      </c>
      <c r="B33" s="7" t="s">
        <v>126</v>
      </c>
      <c r="C33" s="6" t="s">
        <v>230</v>
      </c>
      <c r="D33" s="7" t="s">
        <v>231</v>
      </c>
      <c r="E33" s="7">
        <v>60680342</v>
      </c>
      <c r="F33" s="7" t="s">
        <v>77</v>
      </c>
      <c r="G33" s="8"/>
      <c r="H33" s="8"/>
      <c r="I33" s="8"/>
      <c r="J33" s="8">
        <v>2000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>
        <v>1500</v>
      </c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>
        <v>1000</v>
      </c>
      <c r="AO33" s="8"/>
      <c r="AP33" s="8"/>
      <c r="AQ33" s="8"/>
      <c r="AR33" s="8"/>
      <c r="AS33" s="8"/>
      <c r="AT33" s="8"/>
      <c r="AU33" s="8"/>
      <c r="AV33" s="8">
        <v>200</v>
      </c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</row>
    <row r="34" spans="1:82" ht="35.1" customHeight="1" x14ac:dyDescent="0.2">
      <c r="A34" s="5" t="s">
        <v>316</v>
      </c>
      <c r="B34" s="7" t="s">
        <v>127</v>
      </c>
      <c r="C34" s="6" t="s">
        <v>232</v>
      </c>
      <c r="D34" s="7" t="s">
        <v>233</v>
      </c>
      <c r="E34" s="7">
        <v>60680318</v>
      </c>
      <c r="F34" s="7" t="s">
        <v>77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8">
        <v>50</v>
      </c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8">
        <v>5</v>
      </c>
      <c r="BY34" s="9"/>
      <c r="BZ34" s="9"/>
      <c r="CA34" s="9"/>
      <c r="CB34" s="9"/>
      <c r="CC34" s="9"/>
      <c r="CD34" s="9"/>
    </row>
    <row r="35" spans="1:82" ht="35.1" customHeight="1" x14ac:dyDescent="0.2">
      <c r="A35" s="5" t="s">
        <v>317</v>
      </c>
      <c r="B35" s="7" t="s">
        <v>128</v>
      </c>
      <c r="C35" s="6" t="s">
        <v>234</v>
      </c>
      <c r="D35" s="7" t="s">
        <v>235</v>
      </c>
      <c r="E35" s="7">
        <v>45671877</v>
      </c>
      <c r="F35" s="7" t="s">
        <v>77</v>
      </c>
      <c r="G35" s="8"/>
      <c r="H35" s="8"/>
      <c r="I35" s="8"/>
      <c r="J35" s="8"/>
      <c r="K35" s="8"/>
      <c r="L35" s="8"/>
      <c r="M35" s="8"/>
      <c r="N35" s="8"/>
      <c r="O35" s="8">
        <v>6000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>
        <v>4000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>
        <v>6000</v>
      </c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>
        <v>6</v>
      </c>
      <c r="BY35" s="8"/>
      <c r="BZ35" s="8">
        <v>4000</v>
      </c>
      <c r="CA35" s="8"/>
      <c r="CB35" s="8"/>
      <c r="CC35" s="8"/>
      <c r="CD35" s="8"/>
    </row>
    <row r="36" spans="1:82" ht="35.1" customHeight="1" x14ac:dyDescent="0.2">
      <c r="A36" s="5" t="s">
        <v>318</v>
      </c>
      <c r="B36" s="7" t="s">
        <v>129</v>
      </c>
      <c r="C36" s="6" t="s">
        <v>236</v>
      </c>
      <c r="D36" s="7" t="s">
        <v>237</v>
      </c>
      <c r="E36" s="7">
        <v>70997241</v>
      </c>
      <c r="F36" s="7" t="s">
        <v>77</v>
      </c>
      <c r="G36" s="8"/>
      <c r="H36" s="8"/>
      <c r="I36" s="8"/>
      <c r="J36" s="8">
        <v>8000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>
        <v>200</v>
      </c>
      <c r="AW36" s="8"/>
      <c r="AX36" s="8"/>
      <c r="AY36" s="8"/>
      <c r="AZ36" s="8">
        <v>4000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>
        <v>1500</v>
      </c>
      <c r="BP36" s="8"/>
      <c r="BQ36" s="8"/>
      <c r="BR36" s="8"/>
      <c r="BS36" s="8"/>
      <c r="BT36" s="8">
        <v>1500</v>
      </c>
      <c r="BU36" s="8"/>
      <c r="BV36" s="8"/>
      <c r="BW36" s="8"/>
      <c r="BX36" s="8">
        <v>10</v>
      </c>
      <c r="BY36" s="8">
        <v>2500</v>
      </c>
      <c r="BZ36" s="8"/>
      <c r="CA36" s="8"/>
      <c r="CB36" s="8"/>
      <c r="CC36" s="8"/>
      <c r="CD36" s="8"/>
    </row>
    <row r="37" spans="1:82" ht="35.1" customHeight="1" x14ac:dyDescent="0.2">
      <c r="A37" s="5" t="s">
        <v>319</v>
      </c>
      <c r="B37" s="5" t="s">
        <v>131</v>
      </c>
      <c r="C37" s="6" t="s">
        <v>238</v>
      </c>
      <c r="D37" s="7" t="s">
        <v>239</v>
      </c>
      <c r="E37" s="5" t="s">
        <v>130</v>
      </c>
      <c r="F37" s="7" t="s">
        <v>77</v>
      </c>
      <c r="G37" s="8"/>
      <c r="H37" s="8"/>
      <c r="I37" s="8"/>
      <c r="J37" s="8"/>
      <c r="K37" s="8">
        <v>4000</v>
      </c>
      <c r="L37" s="8"/>
      <c r="M37" s="8"/>
      <c r="N37" s="8"/>
      <c r="O37" s="8">
        <v>5100</v>
      </c>
      <c r="P37" s="8">
        <v>1500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>
        <v>8500</v>
      </c>
      <c r="AO37" s="8"/>
      <c r="AP37" s="8"/>
      <c r="AQ37" s="8">
        <v>4200</v>
      </c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>
        <v>10000</v>
      </c>
      <c r="BO37" s="8"/>
      <c r="BP37" s="8"/>
      <c r="BQ37" s="8">
        <v>6000</v>
      </c>
      <c r="BR37" s="8"/>
      <c r="BS37" s="8"/>
      <c r="BT37" s="8"/>
      <c r="BU37" s="8"/>
      <c r="BV37" s="8"/>
      <c r="BW37" s="8"/>
      <c r="BX37" s="8">
        <v>5</v>
      </c>
      <c r="BY37" s="8"/>
      <c r="BZ37" s="8"/>
      <c r="CA37" s="8"/>
      <c r="CB37" s="8"/>
      <c r="CC37" s="8"/>
      <c r="CD37" s="8">
        <v>10</v>
      </c>
    </row>
    <row r="38" spans="1:82" ht="35.1" customHeight="1" x14ac:dyDescent="0.2">
      <c r="A38" s="5" t="s">
        <v>320</v>
      </c>
      <c r="B38" s="5" t="s">
        <v>133</v>
      </c>
      <c r="C38" s="6" t="s">
        <v>240</v>
      </c>
      <c r="D38" s="7" t="s">
        <v>241</v>
      </c>
      <c r="E38" s="5" t="s">
        <v>132</v>
      </c>
      <c r="F38" s="7" t="s">
        <v>77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>
        <v>30</v>
      </c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>
        <v>30</v>
      </c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</row>
    <row r="39" spans="1:82" ht="35.1" customHeight="1" x14ac:dyDescent="0.2">
      <c r="A39" s="5" t="s">
        <v>321</v>
      </c>
      <c r="B39" s="7" t="s">
        <v>134</v>
      </c>
      <c r="C39" s="6" t="s">
        <v>242</v>
      </c>
      <c r="D39" s="7" t="s">
        <v>243</v>
      </c>
      <c r="E39" s="7">
        <v>60555211</v>
      </c>
      <c r="F39" s="7" t="s">
        <v>77</v>
      </c>
      <c r="G39" s="8"/>
      <c r="H39" s="8"/>
      <c r="I39" s="8"/>
      <c r="J39" s="8">
        <v>3000</v>
      </c>
      <c r="K39" s="8">
        <v>2000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>
        <v>1200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>
        <v>500</v>
      </c>
      <c r="BI39" s="8"/>
      <c r="BJ39" s="8">
        <v>360</v>
      </c>
      <c r="BK39" s="8"/>
      <c r="BL39" s="8"/>
      <c r="BM39" s="8"/>
      <c r="BN39" s="8"/>
      <c r="BO39" s="8"/>
      <c r="BP39" s="8"/>
      <c r="BQ39" s="8"/>
      <c r="BR39" s="8"/>
      <c r="BS39" s="8">
        <v>3000</v>
      </c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</row>
    <row r="40" spans="1:82" ht="35.1" customHeight="1" x14ac:dyDescent="0.2">
      <c r="A40" s="5" t="s">
        <v>322</v>
      </c>
      <c r="B40" s="7" t="s">
        <v>135</v>
      </c>
      <c r="C40" s="6" t="s">
        <v>244</v>
      </c>
      <c r="D40" s="7" t="s">
        <v>245</v>
      </c>
      <c r="E40" s="7">
        <v>46937102</v>
      </c>
      <c r="F40" s="7" t="s">
        <v>77</v>
      </c>
      <c r="G40" s="8">
        <v>3000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>
        <v>1500</v>
      </c>
      <c r="AO40" s="8">
        <v>200</v>
      </c>
      <c r="AP40" s="8"/>
      <c r="AQ40" s="8">
        <v>200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>
        <v>1000</v>
      </c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</row>
    <row r="41" spans="1:82" ht="35.1" customHeight="1" x14ac:dyDescent="0.2">
      <c r="A41" s="5" t="s">
        <v>323</v>
      </c>
      <c r="B41" s="7" t="s">
        <v>136</v>
      </c>
      <c r="C41" s="6" t="s">
        <v>246</v>
      </c>
      <c r="D41" s="7" t="s">
        <v>247</v>
      </c>
      <c r="E41" s="7">
        <v>60680300</v>
      </c>
      <c r="F41" s="7" t="s">
        <v>77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>
        <v>500</v>
      </c>
      <c r="T41" s="8">
        <v>300</v>
      </c>
      <c r="U41" s="8"/>
      <c r="V41" s="8"/>
      <c r="W41" s="8"/>
      <c r="X41" s="8"/>
      <c r="Y41" s="8"/>
      <c r="Z41" s="8"/>
      <c r="AA41" s="8"/>
      <c r="AB41" s="8">
        <v>1000</v>
      </c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>
        <v>1000</v>
      </c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>
        <v>500</v>
      </c>
      <c r="BU41" s="8"/>
      <c r="BV41" s="8"/>
      <c r="BW41" s="8"/>
      <c r="BX41" s="8">
        <v>40</v>
      </c>
      <c r="BY41" s="8"/>
      <c r="BZ41" s="8">
        <v>800</v>
      </c>
      <c r="CA41" s="8"/>
      <c r="CB41" s="8"/>
      <c r="CC41" s="8"/>
      <c r="CD41" s="8"/>
    </row>
    <row r="42" spans="1:82" ht="35.1" customHeight="1" x14ac:dyDescent="0.2">
      <c r="A42" s="5" t="s">
        <v>324</v>
      </c>
      <c r="B42" s="7" t="s">
        <v>137</v>
      </c>
      <c r="C42" s="6" t="s">
        <v>248</v>
      </c>
      <c r="D42" s="7" t="s">
        <v>249</v>
      </c>
      <c r="E42" s="7">
        <v>70841675</v>
      </c>
      <c r="F42" s="7" t="s">
        <v>77</v>
      </c>
      <c r="G42" s="8"/>
      <c r="H42" s="8"/>
      <c r="I42" s="8"/>
      <c r="J42" s="8"/>
      <c r="K42" s="8"/>
      <c r="L42" s="8"/>
      <c r="M42" s="8"/>
      <c r="N42" s="8">
        <v>500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>
        <v>200</v>
      </c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>
        <v>500</v>
      </c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</row>
    <row r="43" spans="1:82" ht="35.1" customHeight="1" x14ac:dyDescent="0.2">
      <c r="A43" s="5" t="s">
        <v>325</v>
      </c>
      <c r="B43" s="5" t="s">
        <v>139</v>
      </c>
      <c r="C43" s="6" t="s">
        <v>250</v>
      </c>
      <c r="D43" s="7" t="s">
        <v>251</v>
      </c>
      <c r="E43" s="5" t="s">
        <v>138</v>
      </c>
      <c r="F43" s="7" t="s">
        <v>77</v>
      </c>
      <c r="G43" s="8">
        <v>7000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>
        <v>30000</v>
      </c>
      <c r="AA43" s="8"/>
      <c r="AB43" s="8"/>
      <c r="AC43" s="8"/>
      <c r="AD43" s="8"/>
      <c r="AE43" s="8"/>
      <c r="AF43" s="8"/>
      <c r="AG43" s="8"/>
      <c r="AH43" s="8"/>
      <c r="AI43" s="8">
        <v>9000</v>
      </c>
      <c r="AJ43" s="8"/>
      <c r="AK43" s="8"/>
      <c r="AL43" s="8"/>
      <c r="AM43" s="8"/>
      <c r="AN43" s="8"/>
      <c r="AO43" s="8"/>
      <c r="AP43" s="8"/>
      <c r="AQ43" s="8"/>
      <c r="AR43" s="8">
        <v>11000</v>
      </c>
      <c r="AS43" s="8">
        <v>9000</v>
      </c>
      <c r="AT43" s="8"/>
      <c r="AU43" s="8"/>
      <c r="AV43" s="8">
        <v>13000</v>
      </c>
      <c r="AW43" s="8">
        <v>1000</v>
      </c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</row>
    <row r="44" spans="1:82" ht="35.1" customHeight="1" x14ac:dyDescent="0.2">
      <c r="A44" s="5" t="s">
        <v>326</v>
      </c>
      <c r="B44" s="5" t="s">
        <v>141</v>
      </c>
      <c r="C44" s="6" t="s">
        <v>252</v>
      </c>
      <c r="D44" s="7" t="s">
        <v>253</v>
      </c>
      <c r="E44" s="5" t="s">
        <v>140</v>
      </c>
      <c r="F44" s="7" t="s">
        <v>77</v>
      </c>
      <c r="G44" s="8"/>
      <c r="H44" s="8"/>
      <c r="I44" s="8"/>
      <c r="J44" s="8"/>
      <c r="K44" s="8"/>
      <c r="L44" s="8"/>
      <c r="M44" s="8">
        <v>72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>
        <v>72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>
        <v>72</v>
      </c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>
        <v>10</v>
      </c>
      <c r="BO44" s="8"/>
      <c r="BP44" s="8"/>
      <c r="BQ44" s="8"/>
      <c r="BR44" s="8"/>
      <c r="BS44" s="8"/>
      <c r="BT44" s="8"/>
      <c r="BU44" s="8"/>
      <c r="BV44" s="8">
        <v>5</v>
      </c>
      <c r="BW44" s="8"/>
      <c r="BX44" s="8">
        <v>3</v>
      </c>
      <c r="BY44" s="8"/>
      <c r="BZ44" s="8">
        <v>5</v>
      </c>
      <c r="CA44" s="8"/>
      <c r="CB44" s="8"/>
      <c r="CC44" s="8"/>
      <c r="CD44" s="8"/>
    </row>
    <row r="45" spans="1:82" ht="35.1" customHeight="1" x14ac:dyDescent="0.2">
      <c r="A45" s="5" t="s">
        <v>327</v>
      </c>
      <c r="B45" s="5" t="s">
        <v>143</v>
      </c>
      <c r="C45" s="6" t="s">
        <v>254</v>
      </c>
      <c r="D45" s="7" t="s">
        <v>255</v>
      </c>
      <c r="E45" s="5" t="s">
        <v>142</v>
      </c>
      <c r="F45" s="7" t="s">
        <v>77</v>
      </c>
      <c r="G45" s="8"/>
      <c r="H45" s="8"/>
      <c r="I45" s="8"/>
      <c r="J45" s="8"/>
      <c r="K45" s="8">
        <v>10000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>
        <v>6500</v>
      </c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</row>
    <row r="46" spans="1:82" ht="35.1" customHeight="1" x14ac:dyDescent="0.2">
      <c r="A46" s="5" t="s">
        <v>328</v>
      </c>
      <c r="B46" s="7" t="s">
        <v>145</v>
      </c>
      <c r="C46" s="6" t="s">
        <v>144</v>
      </c>
      <c r="D46" s="7" t="s">
        <v>256</v>
      </c>
      <c r="E46" s="7">
        <v>49459899</v>
      </c>
      <c r="F46" s="7" t="s">
        <v>77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>
        <v>840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>
        <v>400</v>
      </c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>
        <v>220</v>
      </c>
    </row>
    <row r="47" spans="1:82" ht="35.1" customHeight="1" x14ac:dyDescent="0.2">
      <c r="A47" s="5" t="s">
        <v>329</v>
      </c>
      <c r="B47" s="5" t="s">
        <v>147</v>
      </c>
      <c r="C47" s="6" t="s">
        <v>257</v>
      </c>
      <c r="D47" s="7" t="s">
        <v>258</v>
      </c>
      <c r="E47" s="5" t="s">
        <v>146</v>
      </c>
      <c r="F47" s="7" t="s">
        <v>77</v>
      </c>
      <c r="G47" s="8">
        <v>20</v>
      </c>
      <c r="H47" s="8">
        <v>20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>
        <v>20</v>
      </c>
      <c r="AA47" s="8">
        <v>20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>
        <v>30</v>
      </c>
      <c r="BJ47" s="8"/>
      <c r="BK47" s="8"/>
      <c r="BL47" s="8"/>
      <c r="BM47" s="8">
        <v>250</v>
      </c>
      <c r="BN47" s="8"/>
      <c r="BO47" s="8"/>
      <c r="BP47" s="8"/>
      <c r="BQ47" s="8"/>
      <c r="BR47" s="8">
        <v>250</v>
      </c>
      <c r="BS47" s="8">
        <v>5</v>
      </c>
      <c r="BT47" s="8"/>
      <c r="BU47" s="8"/>
      <c r="BV47" s="8">
        <v>5</v>
      </c>
      <c r="BW47" s="8"/>
      <c r="BX47" s="8"/>
      <c r="BY47" s="8"/>
      <c r="BZ47" s="8">
        <v>5</v>
      </c>
      <c r="CA47" s="8"/>
      <c r="CB47" s="8"/>
      <c r="CC47" s="8"/>
      <c r="CD47" s="8">
        <v>30</v>
      </c>
    </row>
    <row r="48" spans="1:82" ht="35.1" customHeight="1" x14ac:dyDescent="0.2">
      <c r="A48" s="5" t="s">
        <v>330</v>
      </c>
      <c r="B48" s="7" t="s">
        <v>148</v>
      </c>
      <c r="C48" s="6" t="s">
        <v>259</v>
      </c>
      <c r="D48" s="7" t="s">
        <v>260</v>
      </c>
      <c r="E48" s="7">
        <v>46937081</v>
      </c>
      <c r="F48" s="7" t="s">
        <v>77</v>
      </c>
      <c r="G48" s="8"/>
      <c r="H48" s="8"/>
      <c r="I48" s="8"/>
      <c r="J48" s="8"/>
      <c r="K48" s="8">
        <v>2000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>
        <v>2000</v>
      </c>
      <c r="AF48" s="8"/>
      <c r="AG48" s="8"/>
      <c r="AH48" s="8">
        <v>500</v>
      </c>
      <c r="AI48" s="8"/>
      <c r="AJ48" s="8">
        <v>3000</v>
      </c>
      <c r="AK48" s="8"/>
      <c r="AL48" s="8">
        <v>250</v>
      </c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</row>
    <row r="49" spans="1:82" ht="35.1" customHeight="1" x14ac:dyDescent="0.2">
      <c r="A49" s="5" t="s">
        <v>331</v>
      </c>
      <c r="B49" s="5" t="s">
        <v>150</v>
      </c>
      <c r="C49" s="6" t="s">
        <v>261</v>
      </c>
      <c r="D49" s="7" t="s">
        <v>262</v>
      </c>
      <c r="E49" s="5" t="s">
        <v>149</v>
      </c>
      <c r="F49" s="7" t="s">
        <v>77</v>
      </c>
      <c r="G49" s="8"/>
      <c r="H49" s="8"/>
      <c r="I49" s="8"/>
      <c r="J49" s="8">
        <v>2500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>
        <v>2000</v>
      </c>
      <c r="AC49" s="8"/>
      <c r="AD49" s="8"/>
      <c r="AE49" s="8"/>
      <c r="AF49" s="8"/>
      <c r="AG49" s="8"/>
      <c r="AH49" s="8"/>
      <c r="AI49" s="8"/>
      <c r="AJ49" s="8"/>
      <c r="AK49" s="8"/>
      <c r="AL49" s="8">
        <v>500</v>
      </c>
      <c r="AM49" s="8"/>
      <c r="AN49" s="8"/>
      <c r="AO49" s="8"/>
      <c r="AP49" s="8"/>
      <c r="AQ49" s="8"/>
      <c r="AR49" s="8"/>
      <c r="AS49" s="8"/>
      <c r="AT49" s="8"/>
      <c r="AU49" s="8"/>
      <c r="AV49" s="8">
        <v>2000</v>
      </c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</row>
    <row r="50" spans="1:82" ht="35.1" customHeight="1" x14ac:dyDescent="0.2">
      <c r="A50" s="5" t="s">
        <v>332</v>
      </c>
      <c r="B50" s="7" t="s">
        <v>151</v>
      </c>
      <c r="C50" s="6" t="s">
        <v>263</v>
      </c>
      <c r="D50" s="7" t="s">
        <v>264</v>
      </c>
      <c r="E50" s="7">
        <v>70836931</v>
      </c>
      <c r="F50" s="7" t="s">
        <v>77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>
        <v>50</v>
      </c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</row>
    <row r="51" spans="1:82" ht="35.1" customHeight="1" x14ac:dyDescent="0.2">
      <c r="A51" s="5" t="s">
        <v>333</v>
      </c>
      <c r="B51" s="5" t="s">
        <v>153</v>
      </c>
      <c r="C51" s="6" t="s">
        <v>265</v>
      </c>
      <c r="D51" s="7" t="s">
        <v>266</v>
      </c>
      <c r="E51" s="5" t="s">
        <v>152</v>
      </c>
      <c r="F51" s="7" t="s">
        <v>77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>
        <v>600</v>
      </c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</row>
    <row r="52" spans="1:82" ht="35.1" customHeight="1" x14ac:dyDescent="0.2">
      <c r="A52" s="5" t="s">
        <v>334</v>
      </c>
      <c r="B52" s="7" t="s">
        <v>154</v>
      </c>
      <c r="C52" s="6" t="s">
        <v>267</v>
      </c>
      <c r="D52" s="7" t="s">
        <v>245</v>
      </c>
      <c r="E52" s="7">
        <v>47377470</v>
      </c>
      <c r="F52" s="7" t="s">
        <v>77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>
        <v>500</v>
      </c>
      <c r="AU52" s="8"/>
      <c r="AV52" s="8"/>
      <c r="AW52" s="8">
        <v>300</v>
      </c>
      <c r="AX52" s="8">
        <v>300</v>
      </c>
      <c r="AY52" s="8">
        <v>300</v>
      </c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</row>
    <row r="53" spans="1:82" ht="35.1" customHeight="1" x14ac:dyDescent="0.2">
      <c r="A53" s="5" t="s">
        <v>335</v>
      </c>
      <c r="B53" s="7" t="s">
        <v>155</v>
      </c>
      <c r="C53" s="6" t="s">
        <v>268</v>
      </c>
      <c r="D53" s="7" t="s">
        <v>269</v>
      </c>
      <c r="E53" s="7">
        <v>61742902</v>
      </c>
      <c r="F53" s="7" t="s">
        <v>77</v>
      </c>
      <c r="G53" s="9"/>
      <c r="H53" s="9"/>
      <c r="I53" s="8">
        <v>1000</v>
      </c>
      <c r="J53" s="9"/>
      <c r="K53" s="9"/>
      <c r="L53" s="8">
        <v>1000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8">
        <v>250</v>
      </c>
      <c r="AG53" s="9"/>
      <c r="AH53" s="9"/>
      <c r="AI53" s="9"/>
      <c r="AJ53" s="9"/>
      <c r="AK53" s="9"/>
      <c r="AL53" s="9"/>
      <c r="AM53" s="9"/>
      <c r="AN53" s="9"/>
      <c r="AO53" s="9"/>
      <c r="AP53" s="8">
        <v>200</v>
      </c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8">
        <v>10</v>
      </c>
      <c r="BM53" s="9"/>
      <c r="BN53" s="9"/>
      <c r="BO53" s="8">
        <v>50</v>
      </c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8">
        <v>100</v>
      </c>
    </row>
    <row r="54" spans="1:82" ht="35.1" customHeight="1" x14ac:dyDescent="0.2">
      <c r="A54" s="5" t="s">
        <v>336</v>
      </c>
      <c r="B54" s="5" t="s">
        <v>157</v>
      </c>
      <c r="C54" s="6" t="s">
        <v>270</v>
      </c>
      <c r="D54" s="7" t="s">
        <v>271</v>
      </c>
      <c r="E54" s="5" t="s">
        <v>156</v>
      </c>
      <c r="F54" s="7" t="s">
        <v>77</v>
      </c>
      <c r="G54" s="8"/>
      <c r="H54" s="8"/>
      <c r="I54" s="8"/>
      <c r="J54" s="8"/>
      <c r="K54" s="8">
        <v>1500</v>
      </c>
      <c r="L54" s="8"/>
      <c r="M54" s="8">
        <v>750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>
        <v>750</v>
      </c>
      <c r="AC54" s="8"/>
      <c r="AD54" s="8"/>
      <c r="AE54" s="8"/>
      <c r="AF54" s="8">
        <v>500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>
        <v>1200</v>
      </c>
      <c r="AU54" s="8"/>
      <c r="AV54" s="8">
        <v>750</v>
      </c>
      <c r="AW54" s="8"/>
      <c r="AX54" s="8">
        <v>600</v>
      </c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>
        <v>400</v>
      </c>
      <c r="BM54" s="8"/>
      <c r="BN54" s="8"/>
      <c r="BO54" s="8"/>
      <c r="BP54" s="8"/>
      <c r="BQ54" s="8"/>
      <c r="BR54" s="8"/>
      <c r="BS54" s="8"/>
      <c r="BT54" s="8">
        <v>10000</v>
      </c>
      <c r="BU54" s="8"/>
      <c r="BV54" s="8">
        <v>20</v>
      </c>
      <c r="BW54" s="8"/>
      <c r="BX54" s="8">
        <v>10</v>
      </c>
      <c r="BY54" s="8"/>
      <c r="BZ54" s="8"/>
      <c r="CA54" s="8"/>
      <c r="CB54" s="8"/>
      <c r="CC54" s="8"/>
      <c r="CD54" s="8">
        <v>5000</v>
      </c>
    </row>
    <row r="55" spans="1:82" ht="35.1" customHeight="1" x14ac:dyDescent="0.2">
      <c r="A55" s="5" t="s">
        <v>337</v>
      </c>
      <c r="B55" s="7" t="s">
        <v>158</v>
      </c>
      <c r="C55" s="6" t="s">
        <v>272</v>
      </c>
      <c r="D55" s="7" t="s">
        <v>273</v>
      </c>
      <c r="E55" s="7">
        <v>49939416</v>
      </c>
      <c r="F55" s="7" t="s">
        <v>77</v>
      </c>
      <c r="G55" s="8"/>
      <c r="H55" s="8"/>
      <c r="I55" s="8"/>
      <c r="J55" s="8">
        <v>930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>
        <v>500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>
        <v>230</v>
      </c>
      <c r="AU55" s="8"/>
      <c r="AV55" s="8">
        <v>100</v>
      </c>
      <c r="AW55" s="8"/>
      <c r="AX55" s="8">
        <v>100</v>
      </c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>
        <v>5</v>
      </c>
      <c r="BY55" s="8"/>
      <c r="BZ55" s="8"/>
      <c r="CA55" s="8"/>
      <c r="CB55" s="8"/>
      <c r="CC55" s="8"/>
      <c r="CD55" s="8"/>
    </row>
    <row r="56" spans="1:82" ht="35.1" customHeight="1" x14ac:dyDescent="0.2">
      <c r="A56" s="5" t="s">
        <v>338</v>
      </c>
      <c r="B56" s="5" t="s">
        <v>162</v>
      </c>
      <c r="C56" s="6" t="s">
        <v>274</v>
      </c>
      <c r="D56" s="7" t="s">
        <v>275</v>
      </c>
      <c r="E56" s="5" t="s">
        <v>159</v>
      </c>
      <c r="F56" s="7" t="s">
        <v>77</v>
      </c>
      <c r="G56" s="8"/>
      <c r="H56" s="8"/>
      <c r="I56" s="8"/>
      <c r="J56" s="8"/>
      <c r="K56" s="8">
        <v>10000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 t="s">
        <v>160</v>
      </c>
      <c r="AD56" s="8"/>
      <c r="AE56" s="8" t="s">
        <v>161</v>
      </c>
      <c r="AF56" s="8"/>
      <c r="AG56" s="8"/>
      <c r="AH56" s="8"/>
      <c r="AI56" s="8"/>
      <c r="AJ56" s="8"/>
      <c r="AK56" s="8"/>
      <c r="AL56" s="8"/>
      <c r="AM56" s="8"/>
      <c r="AN56" s="8">
        <v>500</v>
      </c>
      <c r="AO56" s="8"/>
      <c r="AP56" s="8">
        <v>250</v>
      </c>
      <c r="AQ56" s="8"/>
      <c r="AR56" s="8"/>
      <c r="AS56" s="8"/>
      <c r="AT56" s="8">
        <v>5000</v>
      </c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>
        <v>10000</v>
      </c>
      <c r="BP56" s="8"/>
      <c r="BQ56" s="8"/>
      <c r="BR56" s="8"/>
      <c r="BS56" s="8"/>
      <c r="BT56" s="8"/>
      <c r="BU56" s="8"/>
      <c r="BV56" s="8">
        <v>300</v>
      </c>
      <c r="BW56" s="8">
        <v>20</v>
      </c>
      <c r="BX56" s="8"/>
      <c r="BY56" s="8"/>
      <c r="BZ56" s="8"/>
      <c r="CA56" s="8"/>
      <c r="CB56" s="8"/>
      <c r="CC56" s="8"/>
      <c r="CD56" s="8"/>
    </row>
    <row r="57" spans="1:82" ht="35.1" customHeight="1" x14ac:dyDescent="0.2">
      <c r="A57" s="5" t="s">
        <v>339</v>
      </c>
      <c r="B57" s="5" t="s">
        <v>164</v>
      </c>
      <c r="C57" s="6" t="s">
        <v>276</v>
      </c>
      <c r="D57" s="7" t="s">
        <v>277</v>
      </c>
      <c r="E57" s="5" t="s">
        <v>163</v>
      </c>
      <c r="F57" s="7" t="s">
        <v>77</v>
      </c>
      <c r="G57" s="8"/>
      <c r="H57" s="8"/>
      <c r="I57" s="8"/>
      <c r="J57" s="8"/>
      <c r="K57" s="8">
        <v>1500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>
        <v>1500</v>
      </c>
      <c r="AF57" s="8"/>
      <c r="AG57" s="8"/>
      <c r="AH57" s="8"/>
      <c r="AI57" s="8"/>
      <c r="AJ57" s="8">
        <v>250</v>
      </c>
      <c r="AK57" s="8"/>
      <c r="AL57" s="8"/>
      <c r="AM57" s="8"/>
      <c r="AN57" s="8">
        <v>3000</v>
      </c>
      <c r="AO57" s="8"/>
      <c r="AP57" s="8"/>
      <c r="AQ57" s="8">
        <v>2000</v>
      </c>
      <c r="AR57" s="8"/>
      <c r="AS57" s="8"/>
      <c r="AT57" s="8"/>
      <c r="AU57" s="8"/>
      <c r="AV57" s="8">
        <v>300</v>
      </c>
      <c r="AW57" s="8"/>
      <c r="AX57" s="8"/>
      <c r="AY57" s="8"/>
      <c r="AZ57" s="8"/>
      <c r="BA57" s="8"/>
      <c r="BB57" s="8">
        <v>300</v>
      </c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>
        <v>4000</v>
      </c>
      <c r="BT57" s="8">
        <v>100</v>
      </c>
      <c r="BU57" s="8"/>
      <c r="BV57" s="8"/>
      <c r="BW57" s="8"/>
      <c r="BX57" s="8"/>
      <c r="BY57" s="8"/>
      <c r="BZ57" s="8"/>
      <c r="CA57" s="8"/>
      <c r="CB57" s="8"/>
      <c r="CC57" s="8"/>
      <c r="CD57" s="8"/>
    </row>
    <row r="58" spans="1:82" ht="35.1" customHeight="1" x14ac:dyDescent="0.2">
      <c r="A58" s="5" t="s">
        <v>340</v>
      </c>
      <c r="B58" s="5" t="s">
        <v>166</v>
      </c>
      <c r="C58" s="6" t="s">
        <v>278</v>
      </c>
      <c r="D58" s="7" t="s">
        <v>279</v>
      </c>
      <c r="E58" s="5" t="s">
        <v>165</v>
      </c>
      <c r="F58" s="7" t="s">
        <v>77</v>
      </c>
      <c r="G58" s="8"/>
      <c r="H58" s="8"/>
      <c r="I58" s="8"/>
      <c r="J58" s="8"/>
      <c r="K58" s="8">
        <v>50</v>
      </c>
      <c r="L58" s="8"/>
      <c r="M58" s="8"/>
      <c r="N58" s="8"/>
      <c r="O58" s="8"/>
      <c r="P58" s="8"/>
      <c r="Q58" s="8"/>
      <c r="R58" s="8"/>
      <c r="S58" s="8">
        <v>50</v>
      </c>
      <c r="T58" s="8"/>
      <c r="U58" s="8"/>
      <c r="V58" s="8"/>
      <c r="W58" s="8"/>
      <c r="X58" s="8"/>
      <c r="Y58" s="8">
        <v>100</v>
      </c>
      <c r="Z58" s="8"/>
      <c r="AA58" s="8"/>
      <c r="AB58" s="8">
        <v>200</v>
      </c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>
        <v>150</v>
      </c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>
        <v>300</v>
      </c>
    </row>
    <row r="59" spans="1:82" ht="35.1" customHeight="1" x14ac:dyDescent="0.2">
      <c r="A59" s="5" t="s">
        <v>341</v>
      </c>
      <c r="B59" s="7" t="s">
        <v>167</v>
      </c>
      <c r="C59" s="6" t="s">
        <v>280</v>
      </c>
      <c r="D59" s="7" t="s">
        <v>281</v>
      </c>
      <c r="E59" s="7">
        <v>14120097</v>
      </c>
      <c r="F59" s="7" t="s">
        <v>77</v>
      </c>
      <c r="G59" s="8"/>
      <c r="H59" s="8"/>
      <c r="I59" s="8"/>
      <c r="J59" s="8"/>
      <c r="K59" s="8">
        <v>1500</v>
      </c>
      <c r="L59" s="8"/>
      <c r="M59" s="8"/>
      <c r="N59" s="8">
        <v>300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>
        <v>250</v>
      </c>
      <c r="AC59" s="8"/>
      <c r="AD59" s="8"/>
      <c r="AE59" s="8"/>
      <c r="AF59" s="8">
        <v>7500</v>
      </c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>
        <v>2000</v>
      </c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>
        <v>5000</v>
      </c>
      <c r="BT59" s="8"/>
      <c r="BU59" s="8"/>
      <c r="BV59" s="8"/>
      <c r="BW59" s="8"/>
      <c r="BX59" s="8">
        <v>12</v>
      </c>
      <c r="BY59" s="8"/>
      <c r="BZ59" s="8"/>
      <c r="CA59" s="8"/>
      <c r="CB59" s="8"/>
      <c r="CC59" s="8"/>
      <c r="CD59" s="8">
        <v>60</v>
      </c>
    </row>
    <row r="60" spans="1:82" ht="15.75" customHeight="1" x14ac:dyDescent="0.2">
      <c r="A60" s="3"/>
      <c r="B60" s="3"/>
      <c r="C60" s="2"/>
      <c r="D60" s="2"/>
      <c r="E60" s="2"/>
      <c r="F60" s="2"/>
      <c r="G60" s="4">
        <f>SUBTOTAL(109,Form_Responses[Pytle odpadní, HDPE, vel. 49 x 60cm, minimální síla 15µ, barva černá (cca 30 - 35l)])</f>
        <v>11525</v>
      </c>
      <c r="H60" s="4">
        <f>SUBTOTAL(109,Form_Responses[Pytle odpadní, HDPE, vel. 49 x 60cm, minimální síla 15µ, barva bílá  (cca 30 - 35l), ])</f>
        <v>3520</v>
      </c>
      <c r="I60" s="4">
        <f>SUBTOTAL(109,Form_Responses[Pytle odpadní, HDPE, vel. 49 x 60cm, minimální síla 20µ , barva žlutá  (cca 30 - 35l)])</f>
        <v>2200</v>
      </c>
      <c r="J60" s="4">
        <f>SUBTOTAL(109,Form_Responses[Pytle odpadní, LDPE, vel. 50 x 60cm, minimální síla 40µ, barva černá (cca 35l)])</f>
        <v>49530</v>
      </c>
      <c r="K60" s="4">
        <f>SUBTOTAL(109,Form_Responses[Pytle odpadní, HDPE, vel. 50 x 60cm, minimální síla 20µ, barva černá (cca 35l) ])</f>
        <v>51050</v>
      </c>
      <c r="L60" s="4">
        <f>SUBTOTAL(109,Form_Responses[Pytle odpadní, HDPE, vel. 50 x 60cm, minimální síla 20µ, barva bílá  (cca 35l), ])</f>
        <v>14000</v>
      </c>
      <c r="M60" s="4">
        <f>SUBTOTAL(109,Form_Responses[Pytle odpadní, LDPE, vel. 50 x 60cm, minimální síla 50µ, barva černá  (cca 35l)])</f>
        <v>40222</v>
      </c>
      <c r="N60" s="4">
        <f>SUBTOTAL(109,Form_Responses[Pytle odpadní, LDPE, vel. 50 x 60cm, minimální síla 50µ, barva červená  (cca 35l)])</f>
        <v>6800</v>
      </c>
      <c r="O60" s="4">
        <f>SUBTOTAL(109,Form_Responses[Pytle odpadní, LDPE, vel. 50 x 60cm, minimální síla 60µ, barva černá  (cca 35l)])</f>
        <v>12700</v>
      </c>
      <c r="P60" s="4">
        <f>SUBTOTAL(109,Form_Responses[Pytle odpadní, LDPE, vel. 50 x 60cm, minimální síla 60µ, barva červená  (cca 35l)])</f>
        <v>1500</v>
      </c>
      <c r="Q60" s="4">
        <f>SUBTOTAL(109,Form_Responses[Pytle odpadní, LDPE, vel. 50 x 60cm, minimální síla 200µ, barva černá (cca 35l)])</f>
        <v>0</v>
      </c>
      <c r="R60" s="4">
        <f>SUBTOTAL(109,Form_Responses[Pytle odpadní, LDPE, vel. 55 x 60cm, minimální síla 60µ, barva černá (cca 40l)])</f>
        <v>500</v>
      </c>
      <c r="S60" s="4">
        <f>SUBTOTAL(109,Form_Responses[Pytle odpadní, LDPE, 55 x 100cm, minimální síla 60µ, barva černá  (cca 80l)])</f>
        <v>2750</v>
      </c>
      <c r="T60" s="4">
        <f>SUBTOTAL(109,Form_Responses[Pytle odpadní, LDPE, 55 x 100cm, minimální síla 60µ, barva červená  (cca 80l)])</f>
        <v>300</v>
      </c>
      <c r="U60" s="4">
        <f>SUBTOTAL(109,Form_Responses[Pytle odpadní, LDPE, 55 x 100cm, minimální síla 60µ, barva žlutá (cca 80l)])</f>
        <v>0</v>
      </c>
      <c r="V60" s="4">
        <f>SUBTOTAL(109,Form_Responses[Pytle odpadní, LDPE, vel. 55 x 100cm, minimální síla 80µ, barva černá (cca 80l)])</f>
        <v>0</v>
      </c>
      <c r="W60" s="4">
        <f>SUBTOTAL(109,Form_Responses[Pytle odpadní, LDPE, vel. 55 x 100cm, minimální síla 80µ, barva červená (cca 80l)])</f>
        <v>0</v>
      </c>
      <c r="X60" s="4">
        <f>SUBTOTAL(109,Form_Responses[Pytle odpadní, HDPE, 60 x 50cm, minimální síla 20µ, barva zelená (cca 30l)])</f>
        <v>50</v>
      </c>
      <c r="Y60" s="4">
        <f>SUBTOTAL(109,Form_Responses[Pytle odpadní, HDPE, 60 x 70cm, minimální síla 20µ, barva modrá (cca 60l)])</f>
        <v>4640</v>
      </c>
      <c r="Z60" s="4">
        <f>SUBTOTAL(109,Form_Responses[Pytle odpadní, HDPE, 60 x 80cm, minimální síla 15µ, barva černá (cca 60l)])</f>
        <v>47520</v>
      </c>
      <c r="AA60" s="4">
        <f>SUBTOTAL(109,Form_Responses[Pytle odpadní, HDPE, 60 x 80cm, minimální síla 15µ, barva transparentní (cca 60l)])</f>
        <v>3620</v>
      </c>
      <c r="AB60" s="4">
        <f>SUBTOTAL(109,Form_Responses[Pytle odpadní, LDPE, 60 x 80cm, minimální síla 35µ, barva černá (cca 60l)])</f>
        <v>18540</v>
      </c>
      <c r="AC60" s="4">
        <f>SUBTOTAL(109,Form_Responses[Pytle odpadní, HDPE, vel. 63 x 85cm, minimální 15µ, barva bílá (cca 72l)])</f>
        <v>12500</v>
      </c>
      <c r="AD60" s="4">
        <f>SUBTOTAL(109,Form_Responses[Pytle odpadní, HDPE, vel. 63 x 85cm, minimální 15µ, barva transparentní  (cca 72l)])</f>
        <v>0</v>
      </c>
      <c r="AE60" s="4">
        <f>SUBTOTAL(109,Form_Responses[Pytle odpadní, HDPE, vel. 64 x 71cm, síla 20µ, barva  černá (cca 60l)])</f>
        <v>15600</v>
      </c>
      <c r="AF60" s="4">
        <f>SUBTOTAL(109,Form_Responses[Pytle odpadní, LDPE,vel.  65 x 78cm, síla 60µ, barva černá (cca 60l)])</f>
        <v>13222</v>
      </c>
      <c r="AG60" s="4">
        <f>SUBTOTAL(109,Form_Responses[Pytle odpadní, zatahovací, LDPE, vel. 70 x 100cm, síla 50µ, barva modrá (cca 110l)])</f>
        <v>3550</v>
      </c>
      <c r="AH60" s="4">
        <f>SUBTOTAL(109,Form_Responses[Pytle odpadní, LDPE, vel. 70 x 110cm, síla 40µ, barva černá  (cca 110l)])</f>
        <v>800</v>
      </c>
      <c r="AI60" s="4">
        <f>SUBTOTAL(109,Form_Responses[Pytle odpadní, LDPE, vel. 70 x 110cm, síla 40µ, barva transparentní, (cca 110l)])</f>
        <v>9000</v>
      </c>
      <c r="AJ60" s="4">
        <f>SUBTOTAL(109,Form_Responses[Pytle odpadní, LDPE, vel. 70 x 110cm, síla 40µ, barva modrá  (cca 110l)])</f>
        <v>3450</v>
      </c>
      <c r="AK60" s="4">
        <f>SUBTOTAL(109,Form_Responses[Pytle odpadní, LDPE, vel. 70 x 110cm, síla 40µ, barva červená (cca 110l)])</f>
        <v>0</v>
      </c>
      <c r="AL60" s="4">
        <f>SUBTOTAL(109,Form_Responses[Pytle odpadní, LDPE, vel. 70 x 110cm, síla 40µ, barva žlutá (cca 110l)])</f>
        <v>770</v>
      </c>
      <c r="AM60" s="4">
        <f>SUBTOTAL(109,Form_Responses[Pytle odpadní, LDPE, vel. 70 x 110cm, síla 40µ, barva zelená (cca 110l)])</f>
        <v>2000</v>
      </c>
      <c r="AN60" s="4">
        <f>SUBTOTAL(109,Form_Responses[Pytle odpadní, LDPE, vel. 70 x 110cm, síla 60µ, barva černá (cca 110l)])</f>
        <v>23330</v>
      </c>
      <c r="AO60" s="4">
        <f>SUBTOTAL(109,Form_Responses[Pytle odpadní, LDPE, vel. 70 x 110cm, síla 60µ, barva transparentní (cca 110l)])</f>
        <v>10200</v>
      </c>
      <c r="AP60" s="4">
        <f>SUBTOTAL(109,Form_Responses[Pytle odpadní, LDPE, vel. 70 x 110cm, síla 60µ, barva modrá (cca 110l)])</f>
        <v>22625</v>
      </c>
      <c r="AQ60" s="4">
        <f>SUBTOTAL(109,Form_Responses[Pytle odpadní, LDPE, vel. 70 x 110cm, síla 60µ, barva červená (cca 110l)])</f>
        <v>24420</v>
      </c>
      <c r="AR60" s="4">
        <f>SUBTOTAL(109,Form_Responses[Pytle odpadní, LDPE, vel. 70 x 110cm, síla 60µ, barva žlutá (cca 110l)])</f>
        <v>14925</v>
      </c>
      <c r="AS60" s="4">
        <f>SUBTOTAL(109,Form_Responses[Pytle odpadní, LDPE, vel. 70 x 110cm, síla 60µ, barva zelená (cca 110l)])</f>
        <v>23000</v>
      </c>
      <c r="AT60" s="4">
        <f>SUBTOTAL(109,Form_Responses[Pytle odpadní, LDPE, vel. 70 x 110cm, minimální síla 80µ, barva černá (cca 110l)])</f>
        <v>21910</v>
      </c>
      <c r="AU60" s="4">
        <f>SUBTOTAL(109,Form_Responses[Pytle odpadní, LDPE, vel. 70 x 110cm, minimální síla 80µ, barva transparentní (cca 110l)])</f>
        <v>4600</v>
      </c>
      <c r="AV60" s="4">
        <f>SUBTOTAL(109,Form_Responses[Pytle odpadní, LDPE, vel. 70 x 110cm, minimální síla 80µ, barva modrá (cca 110l)])</f>
        <v>21050</v>
      </c>
      <c r="AW60" s="4">
        <f>SUBTOTAL(109,Form_Responses[Pytle odpadní, LDPE, vel. 70 x 110cm, minimální síla 80µ, barva červená (cca 110l)])</f>
        <v>4300</v>
      </c>
      <c r="AX60" s="4">
        <f>SUBTOTAL(109,Form_Responses[Pytle odpadní, LDPE, vel. 70 x 110cm, minimální síla 80µ, barva žlutá (cca 110l)])</f>
        <v>3550</v>
      </c>
      <c r="AY60" s="4">
        <f>SUBTOTAL(109,Form_Responses[Pytle odpadní, LDPE, vel. 70 x 110cm, minimální síla 80µ, barva zelená (cca 110l)])</f>
        <v>522</v>
      </c>
      <c r="AZ60" s="4">
        <f>SUBTOTAL(109,Form_Responses[Pytle odpadní, LDPE, vel. 70 x 110cm, minimální síla 100µ, barva černá (cca 110l)])</f>
        <v>8200</v>
      </c>
      <c r="BA60" s="4">
        <f>SUBTOTAL(109,Form_Responses[Pytle odpadní, LDPE, vel. 70 x 110cm, minimální síla 100µ, barva modrá (cca 110l)])</f>
        <v>3100</v>
      </c>
      <c r="BB60" s="4">
        <f>SUBTOTAL(109,Form_Responses[Pytle odpadní, LDPE, vel. 70 x 110cm, minimální síla 100µ, barva červená (cca 110l)])</f>
        <v>300</v>
      </c>
      <c r="BC60" s="4">
        <f>SUBTOTAL(109,Form_Responses[Pytle odpadní, LDPE, vel. 70 x 110cm, minimální síla 100µ, barva žlutá (cca 110l)])</f>
        <v>6000</v>
      </c>
      <c r="BD60" s="4">
        <f>SUBTOTAL(109,Form_Responses[Pytle odpadní, LDPE, vel. 70 x 110cm, minimální síla 180µ, barva černá (cca 110l)])</f>
        <v>50</v>
      </c>
      <c r="BE60" s="4">
        <f>SUBTOTAL(109,Form_Responses[Pytle odpadní, LDPE, vel. 70 x 110cm, minimální síla 200µ, barva černá (cca 110l)])</f>
        <v>860</v>
      </c>
      <c r="BF60" s="4">
        <f>SUBTOTAL(109,Form_Responses[Pytle odpadní, LDPE, vel. 70 x 110cm, minimální síla 200µ, barva žlutá (cca 110l)])</f>
        <v>100</v>
      </c>
      <c r="BG60" s="4">
        <f>SUBTOTAL(109,Form_Responses[Pytle odpadní - BIOODPAD s potiskem, LDPE, vel. 70 x 110cm, minimální síla 100µ, barva červená (cca 110l)])</f>
        <v>2500</v>
      </c>
      <c r="BH60" s="4">
        <f>SUBTOTAL(109,Form_Responses[Pytle odpadní, LDPE, vel. 70 x 120cm, minimální síla 100µ, barva modrá (cca 120l)])</f>
        <v>4405</v>
      </c>
      <c r="BI60" s="4">
        <f>SUBTOTAL(109,Form_Responses[Pytle odpadní, LDPE, vel. 70 x 120cm, minimální síla 100µ, barva černá (cca 120l)])</f>
        <v>6580</v>
      </c>
      <c r="BJ60" s="4">
        <f>SUBTOTAL(109,Form_Responses[Pytle odpadní, LDPE, vel. 80 x 120cm, minimální síla 100µ, barva transparentní (cca 130l)])</f>
        <v>1090</v>
      </c>
      <c r="BK60" s="4">
        <f>SUBTOTAL(109,Form_Responses[Pytle odpadní, HDPE, vel. 85 x 63cm, minimální síla 20µ, barva bílá (cca 72l)])</f>
        <v>13600</v>
      </c>
      <c r="BL60" s="4">
        <f>SUBTOTAL(109,Form_Responses[Pytle odpadní, LDPE, vel. 100 x 120cm, minimální síla 80µ, barva černá (cca 240 l)])</f>
        <v>810</v>
      </c>
      <c r="BM60" s="4">
        <f>SUBTOTAL(109,Form_Responses[Sáčky transparentní, HDPE, vel. 16 x 24cm, minimální síla 8µ])</f>
        <v>250</v>
      </c>
      <c r="BN60" s="4">
        <f>SUBTOTAL(109,Form_Responses[Sáčky transparentní, HDPE, vel. 20 x 30cm, minimální síla 10µ])</f>
        <v>10010</v>
      </c>
      <c r="BO60" s="4">
        <f>SUBTOTAL(109,Form_Responses[Sáčky transparentní, HDPE, vel. 20 x 30cm, minimální síla 12µ])</f>
        <v>14050</v>
      </c>
      <c r="BP60" s="4">
        <f>SUBTOTAL(109,Form_Responses[Sáčky transparentní, HDPE, vel. 20 x 30cm, minimální síla 12µ - boční sklad])</f>
        <v>0</v>
      </c>
      <c r="BQ60" s="4">
        <f>SUBTOTAL(109,Form_Responses[Sáčky transparentní, HDPE, vel. 25 x 35cm, minimální síla 9µ])</f>
        <v>26500</v>
      </c>
      <c r="BR60" s="4">
        <f>SUBTOTAL(109,Form_Responses[Sáčky transparentní, HDPE, vel. 25 x 35cm, minimální síla 9µ - boční sklad])</f>
        <v>250</v>
      </c>
      <c r="BS60" s="4">
        <f>SUBTOTAL(109,Form_Responses[Sáčky transparentní, HDPE, vel. 25 x 35cm (využitelná výška), minimální síla 9µ - s "ušima"])</f>
        <v>34005</v>
      </c>
      <c r="BT60" s="4">
        <f>SUBTOTAL(109,Form_Responses[Sáčky transparentní, HDPE, vel. 25 x 35cm, minimální síla 20µ ])</f>
        <v>22400</v>
      </c>
      <c r="BU60" s="4">
        <f>SUBTOTAL(109,Form_Responses[Sáčky transparentní, HDPE, vel. 45 x 30cm, minimální síla 20µ])</f>
        <v>2400</v>
      </c>
      <c r="BV60" s="4">
        <f>SUBTOTAL(109,Form_Responses[Pytle potravinářské transparentní, LDPE, vel. 70 x 110cm, minimální síla 60µ])</f>
        <v>630</v>
      </c>
      <c r="BW60" s="4">
        <f>SUBTOTAL(109,Form_Responses[Fólie potravinářské transparentní, LDPE, vel. 30 x 30000cm, minimální síla 9µ])</f>
        <v>24</v>
      </c>
      <c r="BX60" s="4">
        <f>SUBTOTAL(109,Form_Responses[Fólie potravinářské transparentní, LDPE, vel. 45 x 30000cm, minimální síla 12µ])</f>
        <v>119</v>
      </c>
      <c r="BY60" s="4">
        <f>SUBTOTAL(109,Form_Responses[Přířezy skládané transparentní, HDPE, vel. 50 x 70cm, minimální síla 6µ])</f>
        <v>7500</v>
      </c>
      <c r="BZ60" s="4">
        <f>SUBTOTAL(109,Form_Responses[Mikroténová taška bílá, LDPE, vel. 30 x 54cm, minimální síla 100µ])</f>
        <v>4840</v>
      </c>
      <c r="CA60" s="4">
        <f>SUBTOTAL(109,Form_Responses[Zavírací páska transparentní, PP, vel. 4,8 x 6600 cm, minimální síla 43µ])</f>
        <v>0</v>
      </c>
      <c r="CB60" s="4">
        <f>SUBTOTAL(109,Form_Responses[Pytle odpadní, LDPE, vel. 60x80, minimální síla 40µ, barva žlutá])</f>
        <v>3000</v>
      </c>
      <c r="CC60" s="4">
        <f>SUBTOTAL(109,Form_Responses[Pytle odpadní, LDPE, vel. 50x60, minimální síla 40µ2, barva žlutá])</f>
        <v>3000</v>
      </c>
      <c r="CD60" s="4">
        <f>SUBTOTAL(109,Form_Responses[Hygienické sáčky na dámské WC v papírové krabičce s oválným výřezem na vytahování, HDPE,  vel. 6x25 cm, minimální síla 9µ, baleno po 20-30 sáčcích
zde uveďte počet kusů sáčků, ne krabiček])</f>
        <v>14330</v>
      </c>
    </row>
  </sheetData>
  <sheetProtection algorithmName="SHA-512" hashValue="K44sxSqsVPpTIWWij11wShYpNI94j21URFocLfZxyTu3jNOHNmTtWPon2paXIu511qkEFWlb+G9UJ9lqkwCc6w==" saltValue="DRyCPlpcZjg4qmOE4+mOHA==" spinCount="100000" sheet="1" objects="1" scenarios="1"/>
  <phoneticPr fontId="7" type="noConversion"/>
  <conditionalFormatting sqref="E2:E59">
    <cfRule type="duplicateValues" dxfId="1" priority="2"/>
  </conditionalFormatting>
  <conditionalFormatting sqref="G2:CD59">
    <cfRule type="cellIs" dxfId="0" priority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zadavatele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2025-12-12T10:40:10Z</dcterms:created>
  <dcterms:modified xsi:type="dcterms:W3CDTF">2025-12-15T08:54:54Z</dcterms:modified>
</cp:coreProperties>
</file>