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pazi\Desktop\DOKUMENTY PRÁCE\GDPR\GDPR Gymnázium Hodonín\VEŘEJNÉ ZAKÁZKY\VZ - Havarijní stav šaten - VZMR 01-2026\"/>
    </mc:Choice>
  </mc:AlternateContent>
  <xr:revisionPtr revIDLastSave="0" documentId="13_ncr:1_{63696168-42D5-4C9A-BB6D-37653A00C65B}" xr6:coauthVersionLast="47" xr6:coauthVersionMax="47" xr10:uidLastSave="{00000000-0000-0000-0000-000000000000}"/>
  <bookViews>
    <workbookView xWindow="-108" yWindow="-108" windowWidth="23256" windowHeight="13896" activeTab="1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2 1 Pol" sheetId="12" r:id="rId4"/>
    <sheet name="2 2 Pol" sheetId="13" r:id="rId5"/>
    <sheet name="2 3 Pol" sheetId="14" r:id="rId6"/>
    <sheet name="2 4 Pol" sheetId="15" r:id="rId7"/>
    <sheet name="2 5 Pol" sheetId="16" r:id="rId8"/>
    <sheet name="2 6 Pol" sheetId="17" r:id="rId9"/>
  </sheets>
  <externalReferences>
    <externalReference r:id="rId10"/>
  </externalReferences>
  <definedNames>
    <definedName name="CelkemDPHVypocet" localSheetId="1">Stavba!$H$47</definedName>
    <definedName name="CenaCelkem">Stavba!$G$29</definedName>
    <definedName name="CenaCelkemBezDPH">Stavba!$G$28</definedName>
    <definedName name="CenaCelkemVypocet" localSheetId="1">Stavba!$I$47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'2 1 Pol'!$1:$7</definedName>
    <definedName name="_xlnm.Print_Titles" localSheetId="4">'2 2 Pol'!$1:$7</definedName>
    <definedName name="_xlnm.Print_Titles" localSheetId="5">'2 3 Pol'!$1:$7</definedName>
    <definedName name="_xlnm.Print_Titles" localSheetId="6">'2 4 Pol'!$1:$7</definedName>
    <definedName name="_xlnm.Print_Titles" localSheetId="7">'2 5 Pol'!$1:$7</definedName>
    <definedName name="_xlnm.Print_Titles" localSheetId="8">'2 6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'2 1 Pol'!$A$1:$Y$30</definedName>
    <definedName name="_xlnm.Print_Area" localSheetId="4">'2 2 Pol'!$A$1:$Y$22</definedName>
    <definedName name="_xlnm.Print_Area" localSheetId="5">'2 3 Pol'!$A$1:$Y$70</definedName>
    <definedName name="_xlnm.Print_Area" localSheetId="6">'2 4 Pol'!$A$1:$Y$27</definedName>
    <definedName name="_xlnm.Print_Area" localSheetId="7">'2 5 Pol'!$A$1:$Y$47</definedName>
    <definedName name="_xlnm.Print_Area" localSheetId="8">'2 6 Pol'!$A$1:$Y$36</definedName>
    <definedName name="_xlnm.Print_Area" localSheetId="1">Stavba!$A$1:$J$72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Stavba!$F$47</definedName>
    <definedName name="ZakladDPHZakl">Stavba!$G$25</definedName>
    <definedName name="ZakladDPHZaklVypocet" localSheetId="1">Stavba!$G$47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71" i="1" l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G46" i="1"/>
  <c r="H46" i="1" s="1"/>
  <c r="I46" i="1" s="1"/>
  <c r="F46" i="1"/>
  <c r="G45" i="1"/>
  <c r="F45" i="1"/>
  <c r="G44" i="1"/>
  <c r="F44" i="1"/>
  <c r="G43" i="1"/>
  <c r="F43" i="1"/>
  <c r="G42" i="1"/>
  <c r="F42" i="1"/>
  <c r="G41" i="1"/>
  <c r="F41" i="1"/>
  <c r="G40" i="1"/>
  <c r="F40" i="1"/>
  <c r="G39" i="1"/>
  <c r="F39" i="1"/>
  <c r="G26" i="17"/>
  <c r="G9" i="17"/>
  <c r="M9" i="17" s="1"/>
  <c r="I9" i="17"/>
  <c r="I8" i="17" s="1"/>
  <c r="K9" i="17"/>
  <c r="K8" i="17" s="1"/>
  <c r="O9" i="17"/>
  <c r="O8" i="17" s="1"/>
  <c r="Q9" i="17"/>
  <c r="Q8" i="17" s="1"/>
  <c r="V9" i="17"/>
  <c r="G10" i="17"/>
  <c r="G8" i="17" s="1"/>
  <c r="I10" i="17"/>
  <c r="K10" i="17"/>
  <c r="O10" i="17"/>
  <c r="Q10" i="17"/>
  <c r="V10" i="17"/>
  <c r="G11" i="17"/>
  <c r="I11" i="17"/>
  <c r="K11" i="17"/>
  <c r="M11" i="17"/>
  <c r="O11" i="17"/>
  <c r="Q11" i="17"/>
  <c r="V11" i="17"/>
  <c r="G12" i="17"/>
  <c r="I12" i="17"/>
  <c r="K12" i="17"/>
  <c r="M12" i="17"/>
  <c r="O12" i="17"/>
  <c r="Q12" i="17"/>
  <c r="V12" i="17"/>
  <c r="G13" i="17"/>
  <c r="I13" i="17"/>
  <c r="K13" i="17"/>
  <c r="M13" i="17"/>
  <c r="O13" i="17"/>
  <c r="Q13" i="17"/>
  <c r="V13" i="17"/>
  <c r="G14" i="17"/>
  <c r="M14" i="17" s="1"/>
  <c r="I14" i="17"/>
  <c r="K14" i="17"/>
  <c r="O14" i="17"/>
  <c r="Q14" i="17"/>
  <c r="V14" i="17"/>
  <c r="G15" i="17"/>
  <c r="I15" i="17"/>
  <c r="K15" i="17"/>
  <c r="M15" i="17"/>
  <c r="O15" i="17"/>
  <c r="Q15" i="17"/>
  <c r="V15" i="17"/>
  <c r="G16" i="17"/>
  <c r="M16" i="17" s="1"/>
  <c r="I16" i="17"/>
  <c r="K16" i="17"/>
  <c r="O16" i="17"/>
  <c r="Q16" i="17"/>
  <c r="V16" i="17"/>
  <c r="V8" i="17" s="1"/>
  <c r="G17" i="17"/>
  <c r="M17" i="17" s="1"/>
  <c r="I17" i="17"/>
  <c r="K17" i="17"/>
  <c r="O17" i="17"/>
  <c r="Q17" i="17"/>
  <c r="V17" i="17"/>
  <c r="G18" i="17"/>
  <c r="G19" i="17"/>
  <c r="I19" i="17"/>
  <c r="I18" i="17" s="1"/>
  <c r="K19" i="17"/>
  <c r="M19" i="17"/>
  <c r="M18" i="17" s="1"/>
  <c r="O19" i="17"/>
  <c r="O18" i="17" s="1"/>
  <c r="Q19" i="17"/>
  <c r="Q18" i="17" s="1"/>
  <c r="V19" i="17"/>
  <c r="V18" i="17" s="1"/>
  <c r="G20" i="17"/>
  <c r="I20" i="17"/>
  <c r="K20" i="17"/>
  <c r="K18" i="17" s="1"/>
  <c r="M20" i="17"/>
  <c r="O20" i="17"/>
  <c r="Q20" i="17"/>
  <c r="V20" i="17"/>
  <c r="G21" i="17"/>
  <c r="I21" i="17"/>
  <c r="K21" i="17"/>
  <c r="M21" i="17"/>
  <c r="O21" i="17"/>
  <c r="Q21" i="17"/>
  <c r="V21" i="17"/>
  <c r="G22" i="17"/>
  <c r="M22" i="17" s="1"/>
  <c r="I22" i="17"/>
  <c r="K22" i="17"/>
  <c r="O22" i="17"/>
  <c r="Q22" i="17"/>
  <c r="V22" i="17"/>
  <c r="G23" i="17"/>
  <c r="I23" i="17"/>
  <c r="K23" i="17"/>
  <c r="M23" i="17"/>
  <c r="O23" i="17"/>
  <c r="Q23" i="17"/>
  <c r="V23" i="17"/>
  <c r="G24" i="17"/>
  <c r="M24" i="17" s="1"/>
  <c r="I24" i="17"/>
  <c r="K24" i="17"/>
  <c r="O24" i="17"/>
  <c r="Q24" i="17"/>
  <c r="V24" i="17"/>
  <c r="AE26" i="17"/>
  <c r="AF26" i="17"/>
  <c r="G37" i="16"/>
  <c r="G9" i="16"/>
  <c r="G8" i="16" s="1"/>
  <c r="I9" i="16"/>
  <c r="I8" i="16" s="1"/>
  <c r="K9" i="16"/>
  <c r="K8" i="16" s="1"/>
  <c r="O9" i="16"/>
  <c r="O8" i="16" s="1"/>
  <c r="Q9" i="16"/>
  <c r="Q8" i="16" s="1"/>
  <c r="V9" i="16"/>
  <c r="V8" i="16" s="1"/>
  <c r="G11" i="16"/>
  <c r="M11" i="16" s="1"/>
  <c r="I11" i="16"/>
  <c r="K11" i="16"/>
  <c r="O11" i="16"/>
  <c r="Q11" i="16"/>
  <c r="V11" i="16"/>
  <c r="G13" i="16"/>
  <c r="I13" i="16"/>
  <c r="K13" i="16"/>
  <c r="M13" i="16"/>
  <c r="O13" i="16"/>
  <c r="Q13" i="16"/>
  <c r="V13" i="16"/>
  <c r="G15" i="16"/>
  <c r="I15" i="16"/>
  <c r="K15" i="16"/>
  <c r="M15" i="16"/>
  <c r="O15" i="16"/>
  <c r="Q15" i="16"/>
  <c r="V15" i="16"/>
  <c r="G18" i="16"/>
  <c r="I18" i="16"/>
  <c r="K18" i="16"/>
  <c r="M18" i="16"/>
  <c r="O18" i="16"/>
  <c r="Q18" i="16"/>
  <c r="V18" i="16"/>
  <c r="G23" i="16"/>
  <c r="I23" i="16"/>
  <c r="K23" i="16"/>
  <c r="M23" i="16"/>
  <c r="O23" i="16"/>
  <c r="Q23" i="16"/>
  <c r="V23" i="16"/>
  <c r="G27" i="16"/>
  <c r="I27" i="16"/>
  <c r="K27" i="16"/>
  <c r="M27" i="16"/>
  <c r="O27" i="16"/>
  <c r="Q27" i="16"/>
  <c r="V27" i="16"/>
  <c r="G29" i="16"/>
  <c r="M29" i="16" s="1"/>
  <c r="I29" i="16"/>
  <c r="K29" i="16"/>
  <c r="O29" i="16"/>
  <c r="Q29" i="16"/>
  <c r="V29" i="16"/>
  <c r="G30" i="16"/>
  <c r="G31" i="16"/>
  <c r="M31" i="16" s="1"/>
  <c r="M30" i="16" s="1"/>
  <c r="I31" i="16"/>
  <c r="I30" i="16" s="1"/>
  <c r="K31" i="16"/>
  <c r="K30" i="16" s="1"/>
  <c r="O31" i="16"/>
  <c r="O30" i="16" s="1"/>
  <c r="Q31" i="16"/>
  <c r="V31" i="16"/>
  <c r="G33" i="16"/>
  <c r="I33" i="16"/>
  <c r="K33" i="16"/>
  <c r="M33" i="16"/>
  <c r="O33" i="16"/>
  <c r="Q33" i="16"/>
  <c r="Q30" i="16" s="1"/>
  <c r="V33" i="16"/>
  <c r="G35" i="16"/>
  <c r="I35" i="16"/>
  <c r="K35" i="16"/>
  <c r="M35" i="16"/>
  <c r="O35" i="16"/>
  <c r="Q35" i="16"/>
  <c r="V35" i="16"/>
  <c r="V30" i="16" s="1"/>
  <c r="AE37" i="16"/>
  <c r="G17" i="15"/>
  <c r="G8" i="15"/>
  <c r="Q8" i="15"/>
  <c r="G9" i="15"/>
  <c r="M9" i="15" s="1"/>
  <c r="M8" i="15" s="1"/>
  <c r="I9" i="15"/>
  <c r="I8" i="15" s="1"/>
  <c r="K9" i="15"/>
  <c r="K8" i="15" s="1"/>
  <c r="O9" i="15"/>
  <c r="O8" i="15" s="1"/>
  <c r="Q9" i="15"/>
  <c r="V9" i="15"/>
  <c r="V8" i="15" s="1"/>
  <c r="G10" i="15"/>
  <c r="K10" i="15"/>
  <c r="G11" i="15"/>
  <c r="I11" i="15"/>
  <c r="I10" i="15" s="1"/>
  <c r="K11" i="15"/>
  <c r="M11" i="15"/>
  <c r="M10" i="15" s="1"/>
  <c r="O11" i="15"/>
  <c r="O10" i="15" s="1"/>
  <c r="Q11" i="15"/>
  <c r="Q10" i="15" s="1"/>
  <c r="V11" i="15"/>
  <c r="V10" i="15" s="1"/>
  <c r="G12" i="15"/>
  <c r="K12" i="15"/>
  <c r="O12" i="15"/>
  <c r="V12" i="15"/>
  <c r="G13" i="15"/>
  <c r="I13" i="15"/>
  <c r="I12" i="15" s="1"/>
  <c r="K13" i="15"/>
  <c r="M13" i="15"/>
  <c r="M12" i="15" s="1"/>
  <c r="O13" i="15"/>
  <c r="Q13" i="15"/>
  <c r="Q12" i="15" s="1"/>
  <c r="V13" i="15"/>
  <c r="G14" i="15"/>
  <c r="K14" i="15"/>
  <c r="O14" i="15"/>
  <c r="V14" i="15"/>
  <c r="G15" i="15"/>
  <c r="I15" i="15"/>
  <c r="I14" i="15" s="1"/>
  <c r="K15" i="15"/>
  <c r="M15" i="15"/>
  <c r="M14" i="15" s="1"/>
  <c r="O15" i="15"/>
  <c r="Q15" i="15"/>
  <c r="Q14" i="15" s="1"/>
  <c r="V15" i="15"/>
  <c r="AE17" i="15"/>
  <c r="AF17" i="15"/>
  <c r="G60" i="14"/>
  <c r="G8" i="14"/>
  <c r="G9" i="14"/>
  <c r="M9" i="14" s="1"/>
  <c r="M8" i="14" s="1"/>
  <c r="I9" i="14"/>
  <c r="I8" i="14" s="1"/>
  <c r="K9" i="14"/>
  <c r="K8" i="14" s="1"/>
  <c r="O9" i="14"/>
  <c r="O8" i="14" s="1"/>
  <c r="Q9" i="14"/>
  <c r="Q8" i="14" s="1"/>
  <c r="V9" i="14"/>
  <c r="V8" i="14" s="1"/>
  <c r="G12" i="14"/>
  <c r="G13" i="14"/>
  <c r="I13" i="14"/>
  <c r="I12" i="14" s="1"/>
  <c r="K13" i="14"/>
  <c r="M13" i="14"/>
  <c r="M12" i="14" s="1"/>
  <c r="O13" i="14"/>
  <c r="O12" i="14" s="1"/>
  <c r="Q13" i="14"/>
  <c r="V13" i="14"/>
  <c r="G17" i="14"/>
  <c r="I17" i="14"/>
  <c r="K17" i="14"/>
  <c r="K12" i="14" s="1"/>
  <c r="M17" i="14"/>
  <c r="O17" i="14"/>
  <c r="Q17" i="14"/>
  <c r="Q12" i="14" s="1"/>
  <c r="V17" i="14"/>
  <c r="G20" i="14"/>
  <c r="I20" i="14"/>
  <c r="K20" i="14"/>
  <c r="M20" i="14"/>
  <c r="O20" i="14"/>
  <c r="Q20" i="14"/>
  <c r="V20" i="14"/>
  <c r="V12" i="14" s="1"/>
  <c r="G22" i="14"/>
  <c r="K22" i="14"/>
  <c r="O22" i="14"/>
  <c r="V22" i="14"/>
  <c r="G23" i="14"/>
  <c r="I23" i="14"/>
  <c r="I22" i="14" s="1"/>
  <c r="K23" i="14"/>
  <c r="M23" i="14"/>
  <c r="M22" i="14" s="1"/>
  <c r="O23" i="14"/>
  <c r="Q23" i="14"/>
  <c r="Q22" i="14" s="1"/>
  <c r="V23" i="14"/>
  <c r="G24" i="14"/>
  <c r="K24" i="14"/>
  <c r="O24" i="14"/>
  <c r="V24" i="14"/>
  <c r="G25" i="14"/>
  <c r="I25" i="14"/>
  <c r="I24" i="14" s="1"/>
  <c r="K25" i="14"/>
  <c r="M25" i="14"/>
  <c r="M24" i="14" s="1"/>
  <c r="O25" i="14"/>
  <c r="Q25" i="14"/>
  <c r="Q24" i="14" s="1"/>
  <c r="V25" i="14"/>
  <c r="G26" i="14"/>
  <c r="G27" i="14"/>
  <c r="I27" i="14"/>
  <c r="I26" i="14" s="1"/>
  <c r="K27" i="14"/>
  <c r="M27" i="14"/>
  <c r="M26" i="14" s="1"/>
  <c r="O27" i="14"/>
  <c r="Q27" i="14"/>
  <c r="Q26" i="14" s="1"/>
  <c r="V27" i="14"/>
  <c r="V26" i="14" s="1"/>
  <c r="G28" i="14"/>
  <c r="I28" i="14"/>
  <c r="K28" i="14"/>
  <c r="K26" i="14" s="1"/>
  <c r="M28" i="14"/>
  <c r="O28" i="14"/>
  <c r="O26" i="14" s="1"/>
  <c r="Q28" i="14"/>
  <c r="V28" i="14"/>
  <c r="G29" i="14"/>
  <c r="I29" i="14"/>
  <c r="K29" i="14"/>
  <c r="M29" i="14"/>
  <c r="O29" i="14"/>
  <c r="Q29" i="14"/>
  <c r="V29" i="14"/>
  <c r="G30" i="14"/>
  <c r="M30" i="14" s="1"/>
  <c r="I30" i="14"/>
  <c r="K30" i="14"/>
  <c r="O30" i="14"/>
  <c r="Q30" i="14"/>
  <c r="V30" i="14"/>
  <c r="G31" i="14"/>
  <c r="I31" i="14"/>
  <c r="K31" i="14"/>
  <c r="M31" i="14"/>
  <c r="O31" i="14"/>
  <c r="Q31" i="14"/>
  <c r="V31" i="14"/>
  <c r="V32" i="14"/>
  <c r="G33" i="14"/>
  <c r="I33" i="14"/>
  <c r="I32" i="14" s="1"/>
  <c r="K33" i="14"/>
  <c r="M33" i="14"/>
  <c r="O33" i="14"/>
  <c r="Q33" i="14"/>
  <c r="Q32" i="14" s="1"/>
  <c r="V33" i="14"/>
  <c r="G36" i="14"/>
  <c r="G32" i="14" s="1"/>
  <c r="I36" i="14"/>
  <c r="K36" i="14"/>
  <c r="K32" i="14" s="1"/>
  <c r="O36" i="14"/>
  <c r="O32" i="14" s="1"/>
  <c r="Q36" i="14"/>
  <c r="V36" i="14"/>
  <c r="G38" i="14"/>
  <c r="I38" i="14"/>
  <c r="K38" i="14"/>
  <c r="M38" i="14"/>
  <c r="O38" i="14"/>
  <c r="Q38" i="14"/>
  <c r="V38" i="14"/>
  <c r="G40" i="14"/>
  <c r="I40" i="14"/>
  <c r="K40" i="14"/>
  <c r="M40" i="14"/>
  <c r="O40" i="14"/>
  <c r="Q40" i="14"/>
  <c r="V40" i="14"/>
  <c r="G44" i="14"/>
  <c r="I44" i="14"/>
  <c r="K44" i="14"/>
  <c r="M44" i="14"/>
  <c r="O44" i="14"/>
  <c r="Q44" i="14"/>
  <c r="V44" i="14"/>
  <c r="G46" i="14"/>
  <c r="K46" i="14"/>
  <c r="O46" i="14"/>
  <c r="V46" i="14"/>
  <c r="G47" i="14"/>
  <c r="I47" i="14"/>
  <c r="I46" i="14" s="1"/>
  <c r="K47" i="14"/>
  <c r="M47" i="14"/>
  <c r="M46" i="14" s="1"/>
  <c r="O47" i="14"/>
  <c r="Q47" i="14"/>
  <c r="Q46" i="14" s="1"/>
  <c r="V47" i="14"/>
  <c r="G48" i="14"/>
  <c r="V48" i="14"/>
  <c r="G49" i="14"/>
  <c r="I49" i="14"/>
  <c r="I48" i="14" s="1"/>
  <c r="K49" i="14"/>
  <c r="M49" i="14"/>
  <c r="O49" i="14"/>
  <c r="O48" i="14" s="1"/>
  <c r="Q49" i="14"/>
  <c r="Q48" i="14" s="1"/>
  <c r="V49" i="14"/>
  <c r="G51" i="14"/>
  <c r="M51" i="14" s="1"/>
  <c r="I51" i="14"/>
  <c r="K51" i="14"/>
  <c r="K48" i="14" s="1"/>
  <c r="O51" i="14"/>
  <c r="Q51" i="14"/>
  <c r="V51" i="14"/>
  <c r="G54" i="14"/>
  <c r="I54" i="14"/>
  <c r="K54" i="14"/>
  <c r="M54" i="14"/>
  <c r="O54" i="14"/>
  <c r="Q54" i="14"/>
  <c r="V54" i="14"/>
  <c r="K56" i="14"/>
  <c r="G57" i="14"/>
  <c r="I57" i="14"/>
  <c r="I56" i="14" s="1"/>
  <c r="K57" i="14"/>
  <c r="M57" i="14"/>
  <c r="O57" i="14"/>
  <c r="Q57" i="14"/>
  <c r="Q56" i="14" s="1"/>
  <c r="V57" i="14"/>
  <c r="G58" i="14"/>
  <c r="G56" i="14" s="1"/>
  <c r="I58" i="14"/>
  <c r="K58" i="14"/>
  <c r="O58" i="14"/>
  <c r="O56" i="14" s="1"/>
  <c r="Q58" i="14"/>
  <c r="V58" i="14"/>
  <c r="V56" i="14" s="1"/>
  <c r="AE60" i="14"/>
  <c r="AF60" i="14"/>
  <c r="G12" i="13"/>
  <c r="G8" i="13"/>
  <c r="G9" i="13"/>
  <c r="I9" i="13"/>
  <c r="I8" i="13" s="1"/>
  <c r="K9" i="13"/>
  <c r="K8" i="13" s="1"/>
  <c r="M9" i="13"/>
  <c r="M8" i="13" s="1"/>
  <c r="O9" i="13"/>
  <c r="O8" i="13" s="1"/>
  <c r="Q9" i="13"/>
  <c r="Q8" i="13" s="1"/>
  <c r="V9" i="13"/>
  <c r="V8" i="13" s="1"/>
  <c r="G10" i="13"/>
  <c r="M10" i="13" s="1"/>
  <c r="I10" i="13"/>
  <c r="K10" i="13"/>
  <c r="O10" i="13"/>
  <c r="Q10" i="13"/>
  <c r="V10" i="13"/>
  <c r="AE12" i="13"/>
  <c r="AF12" i="13"/>
  <c r="G20" i="12"/>
  <c r="G8" i="12"/>
  <c r="G9" i="12"/>
  <c r="M9" i="12" s="1"/>
  <c r="I9" i="12"/>
  <c r="I8" i="12" s="1"/>
  <c r="K9" i="12"/>
  <c r="O9" i="12"/>
  <c r="Q9" i="12"/>
  <c r="Q8" i="12" s="1"/>
  <c r="V9" i="12"/>
  <c r="V8" i="12" s="1"/>
  <c r="G11" i="12"/>
  <c r="M11" i="12" s="1"/>
  <c r="I11" i="12"/>
  <c r="K11" i="12"/>
  <c r="K8" i="12" s="1"/>
  <c r="O11" i="12"/>
  <c r="O8" i="12" s="1"/>
  <c r="Q11" i="12"/>
  <c r="V11" i="12"/>
  <c r="G14" i="12"/>
  <c r="M14" i="12"/>
  <c r="G15" i="12"/>
  <c r="I15" i="12"/>
  <c r="I14" i="12" s="1"/>
  <c r="K15" i="12"/>
  <c r="K14" i="12" s="1"/>
  <c r="M15" i="12"/>
  <c r="O15" i="12"/>
  <c r="O14" i="12" s="1"/>
  <c r="Q15" i="12"/>
  <c r="V15" i="12"/>
  <c r="V14" i="12" s="1"/>
  <c r="G17" i="12"/>
  <c r="I17" i="12"/>
  <c r="K17" i="12"/>
  <c r="M17" i="12"/>
  <c r="O17" i="12"/>
  <c r="Q17" i="12"/>
  <c r="Q14" i="12" s="1"/>
  <c r="V17" i="12"/>
  <c r="AE20" i="12"/>
  <c r="I20" i="1"/>
  <c r="I19" i="1"/>
  <c r="I18" i="1"/>
  <c r="I17" i="1"/>
  <c r="I16" i="1"/>
  <c r="I72" i="1"/>
  <c r="J70" i="1" s="1"/>
  <c r="F47" i="1"/>
  <c r="G23" i="1" s="1"/>
  <c r="G47" i="1"/>
  <c r="G25" i="1" s="1"/>
  <c r="A25" i="1" s="1"/>
  <c r="H45" i="1"/>
  <c r="I45" i="1" s="1"/>
  <c r="H44" i="1"/>
  <c r="I44" i="1" s="1"/>
  <c r="H43" i="1"/>
  <c r="I43" i="1" s="1"/>
  <c r="H42" i="1"/>
  <c r="I42" i="1" s="1"/>
  <c r="H41" i="1"/>
  <c r="I41" i="1" s="1"/>
  <c r="H40" i="1"/>
  <c r="I40" i="1" s="1"/>
  <c r="H39" i="1"/>
  <c r="H47" i="1" s="1"/>
  <c r="J28" i="1"/>
  <c r="J26" i="1"/>
  <c r="G38" i="1"/>
  <c r="F38" i="1"/>
  <c r="J23" i="1"/>
  <c r="J24" i="1"/>
  <c r="J25" i="1"/>
  <c r="J27" i="1"/>
  <c r="E24" i="1"/>
  <c r="E26" i="1"/>
  <c r="J59" i="1" l="1"/>
  <c r="J67" i="1"/>
  <c r="J71" i="1"/>
  <c r="J55" i="1"/>
  <c r="J63" i="1"/>
  <c r="J56" i="1"/>
  <c r="J60" i="1"/>
  <c r="J64" i="1"/>
  <c r="J68" i="1"/>
  <c r="J57" i="1"/>
  <c r="J61" i="1"/>
  <c r="J65" i="1"/>
  <c r="J69" i="1"/>
  <c r="J54" i="1"/>
  <c r="J58" i="1"/>
  <c r="J62" i="1"/>
  <c r="J66" i="1"/>
  <c r="G26" i="1"/>
  <c r="A26" i="1"/>
  <c r="A23" i="1"/>
  <c r="G28" i="1"/>
  <c r="M10" i="17"/>
  <c r="M8" i="17" s="1"/>
  <c r="AF37" i="16"/>
  <c r="M9" i="16"/>
  <c r="M8" i="16" s="1"/>
  <c r="M48" i="14"/>
  <c r="M58" i="14"/>
  <c r="M56" i="14" s="1"/>
  <c r="M36" i="14"/>
  <c r="M32" i="14" s="1"/>
  <c r="M8" i="12"/>
  <c r="AF20" i="12"/>
  <c r="I21" i="1"/>
  <c r="I39" i="1"/>
  <c r="I47" i="1" s="1"/>
  <c r="J72" i="1" l="1"/>
  <c r="G24" i="1"/>
  <c r="A27" i="1" s="1"/>
  <c r="A24" i="1"/>
  <c r="J45" i="1"/>
  <c r="J41" i="1"/>
  <c r="J42" i="1"/>
  <c r="J39" i="1"/>
  <c r="J47" i="1" s="1"/>
  <c r="J44" i="1"/>
  <c r="J46" i="1"/>
  <c r="J43" i="1"/>
  <c r="J40" i="1"/>
  <c r="G29" i="1" l="1"/>
  <c r="G27" i="1" s="1"/>
  <c r="A2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Michal Pálka</author>
  </authors>
  <commentList>
    <comment ref="S6" authorId="0" shapeId="0" xr:uid="{8B331D21-03CE-4F57-85EE-C89D168A3B4F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7463B03C-4FA5-4EA9-AC3F-B5C2B7A597DC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Michal Pálka</author>
  </authors>
  <commentList>
    <comment ref="S6" authorId="0" shapeId="0" xr:uid="{BF99202B-37D3-499F-9A13-1B48DED69F63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D70DB036-E770-4D5E-B7ED-D45D681DBA79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Michal Pálka</author>
  </authors>
  <commentList>
    <comment ref="S6" authorId="0" shapeId="0" xr:uid="{96D21BBE-9836-435B-AC64-562D72B93134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B6D59363-A53B-40F5-97CE-068D058FDE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Michal Pálka</author>
  </authors>
  <commentList>
    <comment ref="S6" authorId="0" shapeId="0" xr:uid="{3E2E3AF0-4848-4DD8-BD52-C2C4FE6AC3A1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100FD30A-ACAF-442C-B9F0-4440AE54FE28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Michal Pálka</author>
  </authors>
  <commentList>
    <comment ref="S6" authorId="0" shapeId="0" xr:uid="{5670546D-055D-4419-90ED-96DB4596845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FE31CA06-7B91-4ECA-A30D-71DC5C41748A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Michal Pálka</author>
  </authors>
  <commentList>
    <comment ref="S6" authorId="0" shapeId="0" xr:uid="{49D0AC44-E61D-4118-BF89-ECF3A2751D1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BA8200AF-78DC-4578-9E27-CEA994B9A4CE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<sst xmlns="http://schemas.openxmlformats.org/spreadsheetml/2006/main" count="1030" uniqueCount="298">
  <si>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</si>
  <si>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</si>
  <si>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</si>
  <si>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</si>
  <si>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</si>
  <si>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</si>
  <si>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</si>
  <si>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</si>
  <si>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</si>
  <si>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</si>
  <si>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</si>
  <si>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</si>
  <si>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</si>
  <si>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</si>
  <si>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</si>
  <si>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</si>
  <si>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</si>
  <si>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</si>
  <si>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</si>
  <si>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</si>
  <si>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</si>
  <si>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</si>
  <si>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</si>
  <si>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</si>
  <si>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</si>
  <si>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</si>
  <si>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</si>
  <si>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</si>
  <si>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</si>
  <si>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</si>
  <si>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</si>
  <si>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</si>
  <si>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</si>
  <si>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</si>
  <si>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</si>
  <si>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</si>
  <si>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</si>
  <si>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</si>
  <si>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</si>
  <si>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</si>
  <si>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</si>
  <si>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</si>
  <si>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</si>
  <si>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VZ2510.X</t>
  </si>
  <si>
    <t>Stavba</t>
  </si>
  <si>
    <t>2</t>
  </si>
  <si>
    <t>Vícepráce</t>
  </si>
  <si>
    <t>1</t>
  </si>
  <si>
    <t>Gymnastický sál</t>
  </si>
  <si>
    <t>VZT</t>
  </si>
  <si>
    <t>3</t>
  </si>
  <si>
    <t>Dokončení šaten</t>
  </si>
  <si>
    <t>4</t>
  </si>
  <si>
    <t>Ostatní</t>
  </si>
  <si>
    <t>5</t>
  </si>
  <si>
    <t>Kanalizační přípojka</t>
  </si>
  <si>
    <t>6</t>
  </si>
  <si>
    <t>Elektro</t>
  </si>
  <si>
    <t>Celkem za stavbu</t>
  </si>
  <si>
    <t>CZK</t>
  </si>
  <si>
    <t>Rekapitulace dílů</t>
  </si>
  <si>
    <t>Typ dílu</t>
  </si>
  <si>
    <t>_1</t>
  </si>
  <si>
    <t>Přístroje</t>
  </si>
  <si>
    <t>_2</t>
  </si>
  <si>
    <t>Svítidla</t>
  </si>
  <si>
    <t>Zemní práce</t>
  </si>
  <si>
    <t>416</t>
  </si>
  <si>
    <t>Podhledy a mezistropy montované lehké</t>
  </si>
  <si>
    <t>61</t>
  </si>
  <si>
    <t>Úpravy povrchů vnitřní</t>
  </si>
  <si>
    <t>8</t>
  </si>
  <si>
    <t>Trubní vedení</t>
  </si>
  <si>
    <t>94</t>
  </si>
  <si>
    <t>Lešení a stavební výtahy</t>
  </si>
  <si>
    <t>96</t>
  </si>
  <si>
    <t>Bourání konstrukcí</t>
  </si>
  <si>
    <t>99</t>
  </si>
  <si>
    <t>Staveništní přesun hmot</t>
  </si>
  <si>
    <t>728</t>
  </si>
  <si>
    <t>Vzduchotechnika</t>
  </si>
  <si>
    <t>766</t>
  </si>
  <si>
    <t>Konstrukce truhlářské, okna a dveře</t>
  </si>
  <si>
    <t>767</t>
  </si>
  <si>
    <t>Konstrukce zámečnické</t>
  </si>
  <si>
    <t>771</t>
  </si>
  <si>
    <t>Podlahy z dlaždic a obklady</t>
  </si>
  <si>
    <t>777</t>
  </si>
  <si>
    <t>Podlahy ze syntetických hmot</t>
  </si>
  <si>
    <t>783</t>
  </si>
  <si>
    <t>Nátěry</t>
  </si>
  <si>
    <t>784</t>
  </si>
  <si>
    <t>Malby</t>
  </si>
  <si>
    <t>799</t>
  </si>
  <si>
    <t>M21</t>
  </si>
  <si>
    <t>Elektromontáže</t>
  </si>
  <si>
    <t>VN</t>
  </si>
  <si>
    <t>ON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</si>
  <si>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</si>
  <si>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</si>
  <si>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</si>
  <si>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</si>
  <si>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</si>
  <si>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</si>
  <si>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</si>
  <si>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</si>
  <si>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</si>
  <si>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</si>
  <si>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</si>
  <si>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</si>
  <si>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</si>
  <si>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</si>
  <si>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</si>
  <si>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</si>
  <si>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</si>
  <si>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</si>
  <si>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</si>
  <si>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</si>
  <si>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</si>
  <si>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</si>
  <si>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</si>
  <si>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</si>
  <si>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</si>
  <si>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</si>
  <si>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</si>
  <si>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</si>
  <si>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776421300</t>
  </si>
  <si>
    <t>Zhotovení soklových fabionů k syntetické podlaze</t>
  </si>
  <si>
    <t>m</t>
  </si>
  <si>
    <t>RTS 25/ II</t>
  </si>
  <si>
    <t>Indiv</t>
  </si>
  <si>
    <t>Práce</t>
  </si>
  <si>
    <t>Běžná</t>
  </si>
  <si>
    <t>POL1_</t>
  </si>
  <si>
    <t>(11,7+11,7+4,6+5,1)</t>
  </si>
  <si>
    <t>VV</t>
  </si>
  <si>
    <t>77701</t>
  </si>
  <si>
    <t>D+M sportovní litá polyuretanová (PU) podlaha dle PD, barevné odlišení ploch povrchovou, úpravou, sportovní PU lak, tl. 7+2 mm</t>
  </si>
  <si>
    <t xml:space="preserve">m2    </t>
  </si>
  <si>
    <t>Vlastní</t>
  </si>
  <si>
    <t>49,6</t>
  </si>
  <si>
    <t>16,6</t>
  </si>
  <si>
    <t>784161401</t>
  </si>
  <si>
    <t>Příprava povrchu Penetrace (napouštění) podkladu disperzní, jednonásobná</t>
  </si>
  <si>
    <t>m2</t>
  </si>
  <si>
    <t>Odkaz na mn. položky pořadí 4 : 95,10000</t>
  </si>
  <si>
    <t>784165512</t>
  </si>
  <si>
    <t>Malby z malířských směsí otěruvzdorných,  , bělost 93 %, dvojnásobné</t>
  </si>
  <si>
    <t>(11,6+4,5+5+10,6)*3</t>
  </si>
  <si>
    <t>SUM</t>
  </si>
  <si>
    <t>Poznámky uchazeče k zadání</t>
  </si>
  <si>
    <t>POPUZIV</t>
  </si>
  <si>
    <t>END</t>
  </si>
  <si>
    <t>R001</t>
  </si>
  <si>
    <t>Stavební výpomoci</t>
  </si>
  <si>
    <t>soubor</t>
  </si>
  <si>
    <t>VZT1</t>
  </si>
  <si>
    <t>416021123</t>
  </si>
  <si>
    <t>Podhled sádrokartonový, 1x ocelová konstrukce CD, bez izolace, 1x opláštěná, RBI tl. 12,5 mm</t>
  </si>
  <si>
    <t>1.04a : 13,2</t>
  </si>
  <si>
    <t>1.10 : 10,24</t>
  </si>
  <si>
    <t>612421331</t>
  </si>
  <si>
    <t>Oprava vápen.omítek stěn do 30 % pl. - štukových</t>
  </si>
  <si>
    <t>RTS 25/ I</t>
  </si>
  <si>
    <t>4*3</t>
  </si>
  <si>
    <t>1,5*3</t>
  </si>
  <si>
    <t>612481211</t>
  </si>
  <si>
    <t>Montáž výztužné sítě (perlinky) do stěrky - vnitřní stěny včetně výztužné sítě a stěrkového tmelu Baumit</t>
  </si>
  <si>
    <t>1.04a : (4+4+4+3)*3-0,8*2</t>
  </si>
  <si>
    <t>1.10 : (4+4+3+3)*3-0,8*2</t>
  </si>
  <si>
    <t>602016141</t>
  </si>
  <si>
    <t>Omítka stěn z hotových směsí vrstva štuková, vápenocementová,  , tloušťka vrstvy 3 mm,</t>
  </si>
  <si>
    <t>Odkaz na mn. položky pořadí 3 : 83,80000</t>
  </si>
  <si>
    <t>941955003R00</t>
  </si>
  <si>
    <t>Lešení lehké pracovní pomocné pomocné, o výšce lešeňové podlahy přes 1,9 do 2,5 m</t>
  </si>
  <si>
    <t>998011001</t>
  </si>
  <si>
    <t>Přesun hmot pro budovy zděné výšky do 6 m</t>
  </si>
  <si>
    <t>t</t>
  </si>
  <si>
    <t>Přesun hmot</t>
  </si>
  <si>
    <t>POL7_</t>
  </si>
  <si>
    <t>T07</t>
  </si>
  <si>
    <t>Interiérové dveře 800/2000 - pouze montáž</t>
  </si>
  <si>
    <t xml:space="preserve">ks    </t>
  </si>
  <si>
    <t>Specifikace</t>
  </si>
  <si>
    <t>POL3_</t>
  </si>
  <si>
    <t>T08</t>
  </si>
  <si>
    <t>T11</t>
  </si>
  <si>
    <t>T19</t>
  </si>
  <si>
    <t>Interiérové dveře 900/2000 - pouze montáž</t>
  </si>
  <si>
    <t>T20</t>
  </si>
  <si>
    <t>771101115</t>
  </si>
  <si>
    <t>Vyrovnání podkladů samonivelační hmotou tloušťky do 10 mm</t>
  </si>
  <si>
    <t/>
  </si>
  <si>
    <t>Odkaz na mn. položky pořadí 1 : 23,44000</t>
  </si>
  <si>
    <t>771101210</t>
  </si>
  <si>
    <t>Penetrace podkladu pod dlažby</t>
  </si>
  <si>
    <t>Odkaz na mn. položky pořadí 12 : 23,44000</t>
  </si>
  <si>
    <t>771212113</t>
  </si>
  <si>
    <t>Kladení podlah z dlaždic keramických, do tmele, do 400 x 400 mm</t>
  </si>
  <si>
    <t>Odkaz na mn. položky pořadí 13 : 23,44000</t>
  </si>
  <si>
    <t>771475014</t>
  </si>
  <si>
    <t>Montáž soklíků rovných z dlaždic keramických, do tmele, výšky do 100 mm, včetně dodávky</t>
  </si>
  <si>
    <t>4+4+4,5+3</t>
  </si>
  <si>
    <t>4+4+3+3</t>
  </si>
  <si>
    <t>-0,8*5</t>
  </si>
  <si>
    <t>597623141</t>
  </si>
  <si>
    <t xml:space="preserve">Dlaždice keramická </t>
  </si>
  <si>
    <t>SPCM</t>
  </si>
  <si>
    <t>Odkaz na mn. položky pořadí 14 : 23,44000*1,1</t>
  </si>
  <si>
    <t>783222100</t>
  </si>
  <si>
    <t>Nátěr syntetický kovových zárubní</t>
  </si>
  <si>
    <t>Odkaz na mn. položky pořadí 19 : 107,24000</t>
  </si>
  <si>
    <t>784402803</t>
  </si>
  <si>
    <t>Odstranění maleb oškrabáním, v místnostech přes 5 m do 8 m</t>
  </si>
  <si>
    <t>Odkaz na mn. položky pořadí 2 : 28,50000</t>
  </si>
  <si>
    <t>952901411</t>
  </si>
  <si>
    <t>Úklid staveniště</t>
  </si>
  <si>
    <t>005121 R</t>
  </si>
  <si>
    <t>Zařízení staveniště</t>
  </si>
  <si>
    <t>Soubor</t>
  </si>
  <si>
    <t>VRN</t>
  </si>
  <si>
    <t>POL99_8</t>
  </si>
  <si>
    <t>965082933</t>
  </si>
  <si>
    <t>Odstranění násypu tl. do 20 cm, plocha nad 2 m2 před vstupem, včetně dopravy a poplatku za likvidaci</t>
  </si>
  <si>
    <t>m3</t>
  </si>
  <si>
    <t>767161210R0X</t>
  </si>
  <si>
    <t>Montáž ocelové rampy ke vstupu</t>
  </si>
  <si>
    <t>R002</t>
  </si>
  <si>
    <t>Dodávka a montáž venkovní nádrže na vodu 400l</t>
  </si>
  <si>
    <t>Zásuvka na fasádě, krytí IP65, dotažení kabelu z nejbližší zásuvky, včetně stavebních výpomocí</t>
  </si>
  <si>
    <t>132201111</t>
  </si>
  <si>
    <t>Hloubení rýh š.do 60 cm v hor.3 do 100 m3, STROJNĚ</t>
  </si>
  <si>
    <t>13*0,35*1</t>
  </si>
  <si>
    <t>139601102</t>
  </si>
  <si>
    <t>Ruční výkop jam, rýh a šachet v hornině tř. 3</t>
  </si>
  <si>
    <t>3*0,35*1</t>
  </si>
  <si>
    <t>162701105</t>
  </si>
  <si>
    <t>Vodorovné přemístění výkopku z hor.1-4 do 10000 m</t>
  </si>
  <si>
    <t>Odkaz na mn. položky pořadí 5 : 1,44000</t>
  </si>
  <si>
    <t>162201203</t>
  </si>
  <si>
    <t>Vodorovné přemístění výkopku horniny tř. 1 - 4, do 10 m, kolečkem</t>
  </si>
  <si>
    <t>Odkaz na mn. položky pořadí 1 : 4,55000</t>
  </si>
  <si>
    <t>Odkaz na mn. položky pořadí 2 : 1,05000</t>
  </si>
  <si>
    <t>167101101</t>
  </si>
  <si>
    <t>Nakládání výkopku z hor. 1 ÷ 4 v množství do 100 m3</t>
  </si>
  <si>
    <t>Odkaz na mn. položky pořadí 6 : 4,16000*-1</t>
  </si>
  <si>
    <t>174101101</t>
  </si>
  <si>
    <t>Zásyp jam, rýh, šachet se zhutněním</t>
  </si>
  <si>
    <t>Odkaz na mn. položky pořadí 9 : 1,44000*-1</t>
  </si>
  <si>
    <t>199000002</t>
  </si>
  <si>
    <t>Poplatek za skládku horniny 1- 4, č. dle katal. odpadů 17 05 04</t>
  </si>
  <si>
    <t>Odkaz na mn. položky pořadí 3 : 1,44000</t>
  </si>
  <si>
    <t xml:space="preserve">110      </t>
  </si>
  <si>
    <t>Doprava mechanizace</t>
  </si>
  <si>
    <t>451572111</t>
  </si>
  <si>
    <t>Lože pod potrubí z kameniva těženého 0 - 4 mm</t>
  </si>
  <si>
    <t>(8+8)*0,3*0,3</t>
  </si>
  <si>
    <t>721176224</t>
  </si>
  <si>
    <t>Potrubí KG svodné (ležaté) v zemi, D 160 x 4,0 mm</t>
  </si>
  <si>
    <t>8+8</t>
  </si>
  <si>
    <t>460680041</t>
  </si>
  <si>
    <t>Průraz v betonové šachtě  plochy do 0,09 m2</t>
  </si>
  <si>
    <t>kus</t>
  </si>
  <si>
    <t>Pol__0002</t>
  </si>
  <si>
    <t>Přepínač střídavý 10A/250V, řaz.6, pod omítku, IP20</t>
  </si>
  <si>
    <t>ks</t>
  </si>
  <si>
    <t>POL1_1</t>
  </si>
  <si>
    <t>Pol__0004</t>
  </si>
  <si>
    <t>Pohybové čidlo stropní  PIR na omítku IP44</t>
  </si>
  <si>
    <t>Pol__0005</t>
  </si>
  <si>
    <t>Zásuvka jednoduchá 16A/230V pod omítku, IP20 ,</t>
  </si>
  <si>
    <t>Pol__0006</t>
  </si>
  <si>
    <t>Zásuvka dvounásobná 16A/230V pod omítku, IP20 ,</t>
  </si>
  <si>
    <t>Pol__0007</t>
  </si>
  <si>
    <t>Zásuvka jednoduchá 16A/230V,IP44</t>
  </si>
  <si>
    <t>Pol__0008</t>
  </si>
  <si>
    <t>Spínač jednopólový 10A/250V, řaz.1, na omítku, IP44</t>
  </si>
  <si>
    <t>KS</t>
  </si>
  <si>
    <t>Pol__0009</t>
  </si>
  <si>
    <t>Rámečky</t>
  </si>
  <si>
    <t>kpl</t>
  </si>
  <si>
    <t>Pol__0010</t>
  </si>
  <si>
    <t>Svorkovnice WAGO do 3x2,5 mm2</t>
  </si>
  <si>
    <t>Pol__0011</t>
  </si>
  <si>
    <t>Svorkovnice WAGO do 5x2,5 mm2</t>
  </si>
  <si>
    <t>Pol__0012</t>
  </si>
  <si>
    <t>D2 - LED svítidlo  4600lm 36W</t>
  </si>
  <si>
    <t>Pol__0013</t>
  </si>
  <si>
    <t>D1 LED svítidlo 2250lm 18W</t>
  </si>
  <si>
    <t>Pol__0014</t>
  </si>
  <si>
    <t>K2  - LED svítidlo</t>
  </si>
  <si>
    <t>Pol__0015</t>
  </si>
  <si>
    <t>HS - NO</t>
  </si>
  <si>
    <t>Pol__0016</t>
  </si>
  <si>
    <t>AP - NO</t>
  </si>
  <si>
    <t>Pol__0017</t>
  </si>
  <si>
    <t>T1 - EXIT</t>
  </si>
  <si>
    <t>Havarijní stav šaten tělocvičny gymnázia, zázemí tělocvičny – dokončovací práce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</si>
</sst>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18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8"/>
      <color indexed="12"/>
      <name val="Arial CE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6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30" xfId="0" applyNumberFormat="1" applyFont="1" applyFill="1" applyBorder="1" applyAlignment="1">
      <alignment vertical="center"/>
    </xf>
    <xf numFmtId="4" fontId="7" fillId="5" borderId="31" xfId="0" applyNumberFormat="1" applyFont="1" applyFill="1" applyBorder="1" applyAlignment="1">
      <alignment vertical="center" wrapText="1"/>
    </xf>
    <xf numFmtId="4" fontId="10" fillId="5" borderId="32" xfId="0" applyNumberFormat="1" applyFont="1" applyFill="1" applyBorder="1" applyAlignment="1">
      <alignment horizontal="center" vertical="center" wrapText="1" shrinkToFit="1"/>
    </xf>
    <xf numFmtId="4" fontId="7" fillId="5" borderId="32" xfId="0" applyNumberFormat="1" applyFont="1" applyFill="1" applyBorder="1" applyAlignment="1">
      <alignment horizontal="center" vertical="center" wrapText="1" shrinkToFit="1"/>
    </xf>
    <xf numFmtId="3" fontId="7" fillId="5" borderId="32" xfId="0" applyNumberFormat="1" applyFont="1" applyFill="1" applyBorder="1" applyAlignment="1">
      <alignment horizontal="center" vertical="center" wrapText="1"/>
    </xf>
    <xf numFmtId="4" fontId="0" fillId="0" borderId="33" xfId="0" applyNumberFormat="1" applyBorder="1" applyAlignment="1">
      <alignment vertical="center"/>
    </xf>
    <xf numFmtId="4" fontId="3" fillId="0" borderId="35" xfId="0" applyNumberFormat="1" applyFont="1" applyBorder="1" applyAlignment="1">
      <alignment horizontal="right" vertical="center" wrapText="1" shrinkToFit="1"/>
    </xf>
    <xf numFmtId="4" fontId="3" fillId="0" borderId="35" xfId="0" applyNumberFormat="1" applyFont="1" applyBorder="1" applyAlignment="1">
      <alignment horizontal="right" vertical="center" shrinkToFit="1"/>
    </xf>
    <xf numFmtId="4" fontId="0" fillId="0" borderId="35" xfId="0" applyNumberFormat="1" applyBorder="1" applyAlignment="1">
      <alignment vertical="center" shrinkToFit="1"/>
    </xf>
    <xf numFmtId="3" fontId="0" fillId="0" borderId="35" xfId="0" applyNumberFormat="1" applyBorder="1" applyAlignment="1">
      <alignment vertical="center"/>
    </xf>
    <xf numFmtId="4" fontId="5" fillId="0" borderId="33" xfId="0" applyNumberFormat="1" applyFont="1" applyBorder="1" applyAlignment="1">
      <alignment vertical="center"/>
    </xf>
    <xf numFmtId="4" fontId="5" fillId="0" borderId="35" xfId="0" applyNumberFormat="1" applyFont="1" applyBorder="1" applyAlignment="1">
      <alignment vertical="center" wrapText="1" shrinkToFit="1"/>
    </xf>
    <xf numFmtId="4" fontId="5" fillId="0" borderId="35" xfId="0" applyNumberFormat="1" applyFont="1" applyBorder="1" applyAlignment="1">
      <alignment vertical="center" shrinkToFit="1"/>
    </xf>
    <xf numFmtId="3" fontId="5" fillId="0" borderId="35" xfId="0" applyNumberFormat="1" applyFont="1" applyBorder="1" applyAlignment="1">
      <alignment vertical="center"/>
    </xf>
    <xf numFmtId="4" fontId="0" fillId="0" borderId="33" xfId="0" applyNumberFormat="1" applyBorder="1" applyAlignment="1">
      <alignment horizontal="left" vertical="center"/>
    </xf>
    <xf numFmtId="4" fontId="0" fillId="0" borderId="35" xfId="0" applyNumberFormat="1" applyBorder="1" applyAlignment="1">
      <alignment vertical="center" wrapText="1" shrinkToFit="1"/>
    </xf>
    <xf numFmtId="4" fontId="0" fillId="3" borderId="39" xfId="0" applyNumberFormat="1" applyFill="1" applyBorder="1" applyAlignment="1">
      <alignment vertical="center" wrapText="1" shrinkToFit="1"/>
    </xf>
    <xf numFmtId="4" fontId="0" fillId="3" borderId="39" xfId="0" applyNumberFormat="1" applyFill="1" applyBorder="1" applyAlignment="1">
      <alignment vertical="center" shrinkToFit="1"/>
    </xf>
    <xf numFmtId="3" fontId="0" fillId="3" borderId="39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4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0" borderId="26" xfId="0" applyFont="1" applyBorder="1"/>
    <xf numFmtId="0" fontId="15" fillId="5" borderId="30" xfId="0" applyFont="1" applyFill="1" applyBorder="1" applyAlignment="1">
      <alignment horizontal="center" vertical="center" wrapText="1"/>
    </xf>
    <xf numFmtId="0" fontId="15" fillId="5" borderId="31" xfId="0" applyFont="1" applyFill="1" applyBorder="1" applyAlignment="1">
      <alignment horizontal="center" vertical="center" wrapText="1"/>
    </xf>
    <xf numFmtId="0" fontId="15" fillId="5" borderId="32" xfId="0" applyFont="1" applyFill="1" applyBorder="1" applyAlignment="1">
      <alignment horizontal="center" vertical="center" wrapText="1"/>
    </xf>
    <xf numFmtId="49" fontId="3" fillId="0" borderId="33" xfId="0" applyNumberFormat="1" applyFont="1" applyBorder="1" applyAlignment="1">
      <alignment vertical="center"/>
    </xf>
    <xf numFmtId="0" fontId="3" fillId="3" borderId="36" xfId="0" applyFont="1" applyFill="1" applyBorder="1" applyAlignment="1">
      <alignment vertical="center"/>
    </xf>
    <xf numFmtId="0" fontId="3" fillId="3" borderId="36" xfId="0" applyFont="1" applyFill="1" applyBorder="1" applyAlignment="1">
      <alignment vertical="center" wrapText="1"/>
    </xf>
    <xf numFmtId="0" fontId="3" fillId="3" borderId="37" xfId="0" applyFont="1" applyFill="1" applyBorder="1" applyAlignment="1">
      <alignment vertical="center" wrapText="1"/>
    </xf>
    <xf numFmtId="164" fontId="3" fillId="0" borderId="35" xfId="0" applyNumberFormat="1" applyFont="1" applyBorder="1" applyAlignment="1">
      <alignment vertical="center"/>
    </xf>
    <xf numFmtId="164" fontId="3" fillId="3" borderId="39" xfId="0" applyNumberFormat="1" applyFont="1" applyFill="1" applyBorder="1" applyAlignment="1">
      <alignment vertical="center"/>
    </xf>
    <xf numFmtId="164" fontId="0" fillId="0" borderId="0" xfId="0" applyNumberFormat="1"/>
    <xf numFmtId="4" fontId="3" fillId="0" borderId="35" xfId="0" applyNumberFormat="1" applyFont="1" applyBorder="1" applyAlignment="1">
      <alignment horizontal="center" vertical="center"/>
    </xf>
    <xf numFmtId="4" fontId="3" fillId="0" borderId="35" xfId="0" applyNumberFormat="1" applyFont="1" applyBorder="1" applyAlignment="1">
      <alignment vertical="center"/>
    </xf>
    <xf numFmtId="4" fontId="3" fillId="3" borderId="39" xfId="0" applyNumberFormat="1" applyFont="1" applyFill="1" applyBorder="1" applyAlignment="1">
      <alignment horizontal="center" vertical="center"/>
    </xf>
    <xf numFmtId="4" fontId="3" fillId="3" borderId="39" xfId="0" applyNumberFormat="1" applyFont="1" applyFill="1" applyBorder="1" applyAlignment="1">
      <alignment vertical="center"/>
    </xf>
    <xf numFmtId="49" fontId="0" fillId="0" borderId="1" xfId="0" applyNumberFormat="1" applyBorder="1"/>
    <xf numFmtId="0" fontId="1" fillId="0" borderId="21" xfId="0" applyFont="1" applyBorder="1" applyAlignment="1">
      <alignment vertical="center"/>
    </xf>
    <xf numFmtId="0" fontId="1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5" fillId="3" borderId="15" xfId="0" applyFont="1" applyFill="1" applyBorder="1" applyAlignment="1">
      <alignment vertical="top"/>
    </xf>
    <xf numFmtId="49" fontId="5" fillId="3" borderId="12" xfId="0" applyNumberFormat="1" applyFont="1" applyFill="1" applyBorder="1" applyAlignment="1">
      <alignment vertical="top"/>
    </xf>
    <xf numFmtId="0" fontId="5" fillId="3" borderId="12" xfId="0" applyFont="1" applyFill="1" applyBorder="1" applyAlignment="1">
      <alignment horizontal="center" vertical="top"/>
    </xf>
    <xf numFmtId="0" fontId="5" fillId="3" borderId="12" xfId="0" applyFont="1" applyFill="1" applyBorder="1" applyAlignment="1">
      <alignment vertical="top"/>
    </xf>
    <xf numFmtId="0" fontId="16" fillId="0" borderId="0" xfId="0" applyFont="1" applyAlignment="1">
      <alignment vertical="top"/>
    </xf>
    <xf numFmtId="49" fontId="16" fillId="0" borderId="0" xfId="0" applyNumberFormat="1" applyFont="1" applyAlignment="1">
      <alignment vertical="top"/>
    </xf>
    <xf numFmtId="165" fontId="16" fillId="0" borderId="0" xfId="0" applyNumberFormat="1" applyFont="1" applyAlignment="1">
      <alignment vertical="top" shrinkToFit="1"/>
    </xf>
    <xf numFmtId="4" fontId="16" fillId="0" borderId="0" xfId="0" applyNumberFormat="1" applyFont="1" applyAlignment="1">
      <alignment vertical="top" shrinkToFit="1"/>
    </xf>
    <xf numFmtId="4" fontId="16" fillId="4" borderId="0" xfId="0" applyNumberFormat="1" applyFont="1" applyFill="1" applyAlignment="1" applyProtection="1">
      <alignment vertical="top" shrinkToFit="1"/>
      <protection locked="0"/>
    </xf>
    <xf numFmtId="165" fontId="17" fillId="0" borderId="0" xfId="0" applyNumberFormat="1" applyFont="1" applyAlignment="1">
      <alignment horizontal="center" vertical="top" wrapText="1" shrinkToFit="1"/>
    </xf>
    <xf numFmtId="165" fontId="17" fillId="0" borderId="0" xfId="0" applyNumberFormat="1" applyFont="1" applyAlignment="1">
      <alignment vertical="top" wrapText="1" shrinkToFit="1"/>
    </xf>
    <xf numFmtId="165" fontId="5" fillId="3" borderId="0" xfId="0" applyNumberFormat="1" applyFont="1" applyFill="1" applyAlignment="1">
      <alignment vertical="top" shrinkToFit="1"/>
    </xf>
    <xf numFmtId="4" fontId="5" fillId="3" borderId="0" xfId="0" applyNumberFormat="1" applyFont="1" applyFill="1" applyAlignment="1">
      <alignment vertical="top" shrinkToFit="1"/>
    </xf>
    <xf numFmtId="0" fontId="5" fillId="3" borderId="29" xfId="0" applyFont="1" applyFill="1" applyBorder="1" applyAlignment="1">
      <alignment vertical="top"/>
    </xf>
    <xf numFmtId="49" fontId="5" fillId="3" borderId="18" xfId="0" applyNumberFormat="1" applyFont="1" applyFill="1" applyBorder="1" applyAlignment="1">
      <alignment vertical="top"/>
    </xf>
    <xf numFmtId="0" fontId="5" fillId="3" borderId="18" xfId="0" applyFont="1" applyFill="1" applyBorder="1" applyAlignment="1">
      <alignment horizontal="center" vertical="top" shrinkToFit="1"/>
    </xf>
    <xf numFmtId="165" fontId="5" fillId="3" borderId="18" xfId="0" applyNumberFormat="1" applyFont="1" applyFill="1" applyBorder="1" applyAlignment="1">
      <alignment vertical="top" shrinkToFit="1"/>
    </xf>
    <xf numFmtId="4" fontId="5" fillId="3" borderId="18" xfId="0" applyNumberFormat="1" applyFont="1" applyFill="1" applyBorder="1" applyAlignment="1">
      <alignment vertical="top" shrinkToFit="1"/>
    </xf>
    <xf numFmtId="4" fontId="5" fillId="3" borderId="40" xfId="0" applyNumberFormat="1" applyFont="1" applyFill="1" applyBorder="1" applyAlignment="1">
      <alignment vertical="top" shrinkToFit="1"/>
    </xf>
    <xf numFmtId="4" fontId="5" fillId="3" borderId="22" xfId="0" applyNumberFormat="1" applyFont="1" applyFill="1" applyBorder="1" applyAlignment="1">
      <alignment vertical="top" shrinkToFit="1"/>
    </xf>
    <xf numFmtId="0" fontId="16" fillId="0" borderId="41" xfId="0" applyFont="1" applyBorder="1" applyAlignment="1">
      <alignment vertical="top"/>
    </xf>
    <xf numFmtId="49" fontId="16" fillId="0" borderId="42" xfId="0" applyNumberFormat="1" applyFont="1" applyBorder="1" applyAlignment="1">
      <alignment vertical="top"/>
    </xf>
    <xf numFmtId="0" fontId="16" fillId="0" borderId="42" xfId="0" applyFont="1" applyBorder="1" applyAlignment="1">
      <alignment horizontal="center" vertical="top" shrinkToFit="1"/>
    </xf>
    <xf numFmtId="165" fontId="16" fillId="0" borderId="42" xfId="0" applyNumberFormat="1" applyFont="1" applyBorder="1" applyAlignment="1">
      <alignment vertical="top" shrinkToFit="1"/>
    </xf>
    <xf numFmtId="4" fontId="16" fillId="4" borderId="42" xfId="0" applyNumberFormat="1" applyFont="1" applyFill="1" applyBorder="1" applyAlignment="1" applyProtection="1">
      <alignment vertical="top" shrinkToFit="1"/>
      <protection locked="0"/>
    </xf>
    <xf numFmtId="4" fontId="16" fillId="0" borderId="43" xfId="0" applyNumberFormat="1" applyFont="1" applyBorder="1" applyAlignment="1">
      <alignment vertical="top" shrinkToFit="1"/>
    </xf>
    <xf numFmtId="49" fontId="5" fillId="3" borderId="18" xfId="0" applyNumberFormat="1" applyFont="1" applyFill="1" applyBorder="1" applyAlignment="1">
      <alignment horizontal="left" vertical="top" wrapText="1"/>
    </xf>
    <xf numFmtId="49" fontId="16" fillId="0" borderId="42" xfId="0" applyNumberFormat="1" applyFont="1" applyBorder="1" applyAlignment="1">
      <alignment horizontal="left" vertical="top" wrapText="1"/>
    </xf>
    <xf numFmtId="165" fontId="17" fillId="0" borderId="0" xfId="0" quotePrefix="1" applyNumberFormat="1" applyFont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5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0" fontId="16" fillId="0" borderId="44" xfId="0" applyFont="1" applyBorder="1" applyAlignment="1">
      <alignment vertical="top"/>
    </xf>
    <xf numFmtId="49" fontId="16" fillId="0" borderId="45" xfId="0" applyNumberFormat="1" applyFont="1" applyBorder="1" applyAlignment="1">
      <alignment vertical="top"/>
    </xf>
    <xf numFmtId="0" fontId="16" fillId="0" borderId="45" xfId="0" applyFont="1" applyBorder="1" applyAlignment="1">
      <alignment horizontal="center" vertical="top" shrinkToFit="1"/>
    </xf>
    <xf numFmtId="165" fontId="16" fillId="0" borderId="45" xfId="0" applyNumberFormat="1" applyFont="1" applyBorder="1" applyAlignment="1">
      <alignment vertical="top" shrinkToFit="1"/>
    </xf>
    <xf numFmtId="4" fontId="16" fillId="4" borderId="45" xfId="0" applyNumberFormat="1" applyFont="1" applyFill="1" applyBorder="1" applyAlignment="1" applyProtection="1">
      <alignment vertical="top" shrinkToFit="1"/>
      <protection locked="0"/>
    </xf>
    <xf numFmtId="4" fontId="16" fillId="0" borderId="46" xfId="0" applyNumberFormat="1" applyFont="1" applyBorder="1" applyAlignment="1">
      <alignment vertical="top" shrinkToFit="1"/>
    </xf>
    <xf numFmtId="49" fontId="16" fillId="0" borderId="45" xfId="0" applyNumberFormat="1" applyFont="1" applyBorder="1" applyAlignment="1">
      <alignment horizontal="left" vertical="top" wrapText="1"/>
    </xf>
    <xf numFmtId="0" fontId="3" fillId="2" borderId="0" xfId="0" applyFont="1" applyFill="1" applyAlignment="1">
      <alignment horizontal="left" wrapText="1"/>
    </xf>
    <xf numFmtId="49" fontId="3" fillId="0" borderId="33" xfId="0" applyNumberFormat="1" applyFont="1" applyBorder="1" applyAlignment="1">
      <alignment vertical="center" wrapText="1"/>
    </xf>
    <xf numFmtId="49" fontId="3" fillId="0" borderId="34" xfId="0" applyNumberFormat="1" applyFont="1" applyBorder="1" applyAlignment="1">
      <alignment vertical="center" wrapText="1"/>
    </xf>
    <xf numFmtId="4" fontId="0" fillId="0" borderId="34" xfId="0" applyNumberFormat="1" applyBorder="1" applyAlignment="1">
      <alignment vertical="center" wrapText="1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/>
    </xf>
    <xf numFmtId="4" fontId="0" fillId="3" borderId="38" xfId="0" applyNumberFormat="1" applyFill="1" applyBorder="1" applyAlignment="1">
      <alignment vertical="center"/>
    </xf>
    <xf numFmtId="4" fontId="5" fillId="0" borderId="34" xfId="0" applyNumberFormat="1" applyFont="1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16" xfId="0" applyNumberFormat="1" applyFont="1" applyBorder="1" applyAlignment="1">
      <alignment horizontal="right" vertical="center" indent="1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22" xfId="0" applyNumberFormat="1" applyFont="1" applyBorder="1" applyAlignment="1">
      <alignment horizontal="right" vertical="center" inden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4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0" borderId="0" xfId="0" applyAlignment="1">
      <alignment vertical="top"/>
    </xf>
    <xf numFmtId="0" fontId="0" fillId="0" borderId="0" xfId="0" applyAlignment="1">
      <alignment horizontal="left" vertical="top" wrapText="1"/>
    </xf>
    <xf numFmtId="0" fontId="0" fillId="4" borderId="29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horizontal="left" vertical="top" wrapText="1"/>
      <protection locked="0"/>
    </xf>
    <xf numFmtId="0" fontId="0" fillId="4" borderId="40" xfId="0" applyFill="1" applyBorder="1" applyAlignment="1" applyProtection="1">
      <alignment vertical="top" wrapText="1"/>
      <protection locked="0"/>
    </xf>
    <xf numFmtId="0" fontId="0" fillId="4" borderId="26" xfId="0" applyFill="1" applyBorder="1" applyAlignment="1" applyProtection="1">
      <alignment vertical="top" wrapText="1"/>
      <protection locked="0"/>
    </xf>
    <xf numFmtId="0" fontId="0" fillId="4" borderId="0" xfId="0" applyFill="1" applyAlignment="1" applyProtection="1">
      <alignment vertical="top" wrapText="1"/>
      <protection locked="0"/>
    </xf>
    <xf numFmtId="0" fontId="0" fillId="4" borderId="0" xfId="0" applyFill="1" applyAlignment="1" applyProtection="1">
      <alignment horizontal="left" vertical="top" wrapText="1"/>
      <protection locked="0"/>
    </xf>
    <xf numFmtId="0" fontId="0" fillId="4" borderId="27" xfId="0" applyFill="1" applyBorder="1" applyAlignment="1" applyProtection="1">
      <alignment vertical="top" wrapText="1"/>
      <protection locked="0"/>
    </xf>
    <xf numFmtId="0" fontId="0" fillId="4" borderId="10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horizontal="left" vertical="top" wrapText="1"/>
      <protection locked="0"/>
    </xf>
    <xf numFmtId="0" fontId="0" fillId="4" borderId="28" xfId="0" applyFill="1" applyBorder="1" applyAlignment="1" applyProtection="1">
      <alignment vertical="top" wrapText="1"/>
      <protection locked="0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powerS/Templates/Rozpocty/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topLeftCell="A24" workbookViewId="0">
      <selection activeCell="A2" sqref="A2:G2"/>
    </sheetView>
  </sheetViews>
  <sheetFormatPr defaultRowHeight="13.2" x14ac:dyDescent="0.25"/>
  <sheetData>
    <row r="1" spans="1:7" x14ac:dyDescent="0.25">
      <c r="A1" s="21" t="s">
        <v>40</v>
      </c>
    </row>
    <row r="2" spans="1:7" ht="57.75" customHeight="1" x14ac:dyDescent="0.25">
      <c r="A2" s="189" t="s">
        <v>41</v>
      </c>
      <c r="B2" s="189"/>
      <c r="C2" s="189"/>
      <c r="D2" s="189"/>
      <c r="E2" s="189"/>
      <c r="F2" s="189"/>
      <c r="G2" s="189"/>
    </row>
  </sheetData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75"/>
  <sheetViews>
    <sheetView showGridLines="0" tabSelected="1" topLeftCell="B1" zoomScaleNormal="100" zoomScaleSheetLayoutView="75" workbookViewId="0">
      <selection activeCell="E2" sqref="E2:J2"/>
    </sheetView>
  </sheetViews>
  <sheetFormatPr defaultColWidth="9" defaultRowHeight="13.2" x14ac:dyDescent="0.25"/>
  <cols>
    <col min="1" max="1" width="8.44140625" hidden="1" customWidth="1"/>
    <col min="2" max="2" width="13.44140625" customWidth="1"/>
    <col min="3" max="3" width="7.44140625" style="52" customWidth="1"/>
    <col min="4" max="4" width="13" style="52" customWidth="1"/>
    <col min="5" max="5" width="9.6640625" style="52" customWidth="1"/>
    <col min="6" max="6" width="11.6640625" customWidth="1"/>
    <col min="7" max="9" width="13" customWidth="1"/>
    <col min="10" max="10" width="5.5546875" customWidth="1"/>
    <col min="11" max="11" width="4.33203125" customWidth="1"/>
    <col min="12" max="15" width="10.6640625" customWidth="1"/>
  </cols>
  <sheetData>
    <row r="1" spans="1:15" ht="33.75" customHeight="1" x14ac:dyDescent="0.25">
      <c r="A1" s="47" t="s">
        <v>38</v>
      </c>
      <c r="B1" s="224" t="s">
        <v>4</v>
      </c>
      <c r="C1" s="225"/>
      <c r="D1" s="225"/>
      <c r="E1" s="225"/>
      <c r="F1" s="225"/>
      <c r="G1" s="225"/>
      <c r="H1" s="225"/>
      <c r="I1" s="225"/>
      <c r="J1" s="226"/>
    </row>
    <row r="2" spans="1:15" ht="36" customHeight="1" x14ac:dyDescent="0.25">
      <c r="A2" s="2"/>
      <c r="B2" s="76" t="s">
        <v>24</v>
      </c>
      <c r="C2" s="77"/>
      <c r="D2" s="78" t="s">
        <v>43</v>
      </c>
      <c r="E2" s="230" t="s">
        <v>297</v>
      </c>
      <c r="F2" s="231"/>
      <c r="G2" s="231"/>
      <c r="H2" s="231"/>
      <c r="I2" s="231"/>
      <c r="J2" s="232"/>
      <c r="O2" s="1"/>
    </row>
    <row r="3" spans="1:15" ht="27" hidden="1" customHeight="1" x14ac:dyDescent="0.25">
      <c r="A3" s="2"/>
      <c r="B3" s="79"/>
      <c r="C3" s="77"/>
      <c r="D3" s="80"/>
      <c r="E3" s="233"/>
      <c r="F3" s="234"/>
      <c r="G3" s="234"/>
      <c r="H3" s="234"/>
      <c r="I3" s="234"/>
      <c r="J3" s="235"/>
    </row>
    <row r="4" spans="1:15" ht="23.25" customHeight="1" x14ac:dyDescent="0.25">
      <c r="A4" s="2"/>
      <c r="B4" s="81"/>
      <c r="C4" s="82"/>
      <c r="D4" s="83"/>
      <c r="E4" s="214"/>
      <c r="F4" s="214"/>
      <c r="G4" s="214"/>
      <c r="H4" s="214"/>
      <c r="I4" s="214"/>
      <c r="J4" s="215"/>
    </row>
    <row r="5" spans="1:15" ht="24" customHeight="1" x14ac:dyDescent="0.25">
      <c r="A5" s="2"/>
      <c r="B5" s="31" t="s">
        <v>23</v>
      </c>
      <c r="D5" s="218"/>
      <c r="E5" s="219"/>
      <c r="F5" s="219"/>
      <c r="G5" s="219"/>
      <c r="H5" s="18" t="s">
        <v>42</v>
      </c>
      <c r="I5" s="22"/>
      <c r="J5" s="8"/>
    </row>
    <row r="6" spans="1:15" ht="15.75" customHeight="1" x14ac:dyDescent="0.25">
      <c r="A6" s="2"/>
      <c r="B6" s="28"/>
      <c r="C6" s="55"/>
      <c r="D6" s="220"/>
      <c r="E6" s="221"/>
      <c r="F6" s="221"/>
      <c r="G6" s="221"/>
      <c r="H6" s="18" t="s">
        <v>36</v>
      </c>
      <c r="I6" s="22"/>
      <c r="J6" s="8"/>
    </row>
    <row r="7" spans="1:15" ht="15.75" customHeight="1" x14ac:dyDescent="0.25">
      <c r="A7" s="2"/>
      <c r="B7" s="29"/>
      <c r="C7" s="56"/>
      <c r="D7" s="53"/>
      <c r="E7" s="222"/>
      <c r="F7" s="223"/>
      <c r="G7" s="223"/>
      <c r="H7" s="24"/>
      <c r="I7" s="23"/>
      <c r="J7" s="34"/>
    </row>
    <row r="8" spans="1:15" ht="24" hidden="1" customHeight="1" x14ac:dyDescent="0.25">
      <c r="A8" s="2"/>
      <c r="B8" s="31" t="s">
        <v>21</v>
      </c>
      <c r="D8" s="51"/>
      <c r="H8" s="18" t="s">
        <v>42</v>
      </c>
      <c r="I8" s="22"/>
      <c r="J8" s="8"/>
    </row>
    <row r="9" spans="1:15" ht="15.75" hidden="1" customHeight="1" x14ac:dyDescent="0.25">
      <c r="A9" s="2"/>
      <c r="B9" s="2"/>
      <c r="D9" s="51"/>
      <c r="H9" s="18" t="s">
        <v>36</v>
      </c>
      <c r="I9" s="22"/>
      <c r="J9" s="8"/>
    </row>
    <row r="10" spans="1:15" ht="15.75" hidden="1" customHeight="1" x14ac:dyDescent="0.25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5">
      <c r="A11" s="2"/>
      <c r="B11" s="31" t="s">
        <v>20</v>
      </c>
      <c r="D11" s="237"/>
      <c r="E11" s="237"/>
      <c r="F11" s="237"/>
      <c r="G11" s="237"/>
      <c r="H11" s="18" t="s">
        <v>42</v>
      </c>
      <c r="I11" s="84"/>
      <c r="J11" s="8"/>
    </row>
    <row r="12" spans="1:15" ht="15.75" customHeight="1" x14ac:dyDescent="0.25">
      <c r="A12" s="2"/>
      <c r="B12" s="28"/>
      <c r="C12" s="55"/>
      <c r="D12" s="213"/>
      <c r="E12" s="213"/>
      <c r="F12" s="213"/>
      <c r="G12" s="213"/>
      <c r="H12" s="18" t="s">
        <v>36</v>
      </c>
      <c r="I12" s="84"/>
      <c r="J12" s="8"/>
    </row>
    <row r="13" spans="1:15" ht="15.75" customHeight="1" x14ac:dyDescent="0.25">
      <c r="A13" s="2"/>
      <c r="B13" s="29"/>
      <c r="C13" s="56"/>
      <c r="D13" s="85"/>
      <c r="E13" s="216"/>
      <c r="F13" s="217"/>
      <c r="G13" s="217"/>
      <c r="H13" s="19"/>
      <c r="I13" s="23"/>
      <c r="J13" s="34"/>
    </row>
    <row r="14" spans="1:15" ht="24" customHeight="1" x14ac:dyDescent="0.25">
      <c r="A14" s="2"/>
      <c r="B14" s="43" t="s">
        <v>22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5">
      <c r="A15" s="2"/>
      <c r="B15" s="35" t="s">
        <v>34</v>
      </c>
      <c r="C15" s="61"/>
      <c r="D15" s="54"/>
      <c r="E15" s="236"/>
      <c r="F15" s="236"/>
      <c r="G15" s="238"/>
      <c r="H15" s="238"/>
      <c r="I15" s="238" t="s">
        <v>31</v>
      </c>
      <c r="J15" s="239"/>
    </row>
    <row r="16" spans="1:15" ht="23.25" customHeight="1" x14ac:dyDescent="0.25">
      <c r="A16" s="138" t="s">
        <v>26</v>
      </c>
      <c r="B16" s="38" t="s">
        <v>26</v>
      </c>
      <c r="C16" s="62"/>
      <c r="D16" s="63"/>
      <c r="E16" s="202"/>
      <c r="F16" s="203"/>
      <c r="G16" s="202"/>
      <c r="H16" s="203"/>
      <c r="I16" s="202">
        <f>SUMIF(F54:F71,A16,I54:I71)+SUMIF(F54:F71,"PSU",I54:I71)</f>
        <v>0</v>
      </c>
      <c r="J16" s="204"/>
    </row>
    <row r="17" spans="1:10" ht="23.25" customHeight="1" x14ac:dyDescent="0.25">
      <c r="A17" s="138" t="s">
        <v>27</v>
      </c>
      <c r="B17" s="38" t="s">
        <v>27</v>
      </c>
      <c r="C17" s="62"/>
      <c r="D17" s="63"/>
      <c r="E17" s="202"/>
      <c r="F17" s="203"/>
      <c r="G17" s="202"/>
      <c r="H17" s="203"/>
      <c r="I17" s="202">
        <f>SUMIF(F54:F71,A17,I54:I71)</f>
        <v>0</v>
      </c>
      <c r="J17" s="204"/>
    </row>
    <row r="18" spans="1:10" ht="23.25" customHeight="1" x14ac:dyDescent="0.25">
      <c r="A18" s="138" t="s">
        <v>28</v>
      </c>
      <c r="B18" s="38" t="s">
        <v>28</v>
      </c>
      <c r="C18" s="62"/>
      <c r="D18" s="63"/>
      <c r="E18" s="202"/>
      <c r="F18" s="203"/>
      <c r="G18" s="202"/>
      <c r="H18" s="203"/>
      <c r="I18" s="202">
        <f>SUMIF(F54:F71,A18,I54:I71)</f>
        <v>0</v>
      </c>
      <c r="J18" s="204"/>
    </row>
    <row r="19" spans="1:10" ht="23.25" customHeight="1" x14ac:dyDescent="0.25">
      <c r="A19" s="138" t="s">
        <v>96</v>
      </c>
      <c r="B19" s="38" t="s">
        <v>29</v>
      </c>
      <c r="C19" s="62"/>
      <c r="D19" s="63"/>
      <c r="E19" s="202"/>
      <c r="F19" s="203"/>
      <c r="G19" s="202"/>
      <c r="H19" s="203"/>
      <c r="I19" s="202">
        <f>SUMIF(F54:F71,A19,I54:I71)</f>
        <v>0</v>
      </c>
      <c r="J19" s="204"/>
    </row>
    <row r="20" spans="1:10" ht="23.25" customHeight="1" x14ac:dyDescent="0.25">
      <c r="A20" s="138" t="s">
        <v>97</v>
      </c>
      <c r="B20" s="38" t="s">
        <v>30</v>
      </c>
      <c r="C20" s="62"/>
      <c r="D20" s="63"/>
      <c r="E20" s="202"/>
      <c r="F20" s="203"/>
      <c r="G20" s="202"/>
      <c r="H20" s="203"/>
      <c r="I20" s="202">
        <f>SUMIF(F54:F71,A20,I54:I71)</f>
        <v>0</v>
      </c>
      <c r="J20" s="204"/>
    </row>
    <row r="21" spans="1:10" ht="23.25" customHeight="1" x14ac:dyDescent="0.25">
      <c r="A21" s="2"/>
      <c r="B21" s="48" t="s">
        <v>31</v>
      </c>
      <c r="C21" s="64"/>
      <c r="D21" s="65"/>
      <c r="E21" s="205"/>
      <c r="F21" s="240"/>
      <c r="G21" s="205"/>
      <c r="H21" s="240"/>
      <c r="I21" s="205">
        <f>SUM(I16:J20)</f>
        <v>0</v>
      </c>
      <c r="J21" s="206"/>
    </row>
    <row r="22" spans="1:10" ht="33" customHeight="1" x14ac:dyDescent="0.25">
      <c r="A22" s="2"/>
      <c r="B22" s="42" t="s">
        <v>35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5">
      <c r="A23" s="2">
        <f>ZakladDPHSni*SazbaDPH1/100</f>
        <v>0</v>
      </c>
      <c r="B23" s="38" t="s">
        <v>13</v>
      </c>
      <c r="C23" s="62"/>
      <c r="D23" s="63"/>
      <c r="E23" s="67">
        <v>12</v>
      </c>
      <c r="F23" s="39" t="s">
        <v>0</v>
      </c>
      <c r="G23" s="200">
        <f>ZakladDPHSniVypocet</f>
        <v>0</v>
      </c>
      <c r="H23" s="201"/>
      <c r="I23" s="201"/>
      <c r="J23" s="40" t="str">
        <f t="shared" ref="J23:J28" si="0">Mena</f>
        <v>CZK</v>
      </c>
    </row>
    <row r="24" spans="1:10" ht="23.25" customHeight="1" x14ac:dyDescent="0.25">
      <c r="A24" s="2">
        <f>(A23-INT(A23))*100</f>
        <v>0</v>
      </c>
      <c r="B24" s="38" t="s">
        <v>14</v>
      </c>
      <c r="C24" s="62"/>
      <c r="D24" s="63"/>
      <c r="E24" s="67">
        <f>SazbaDPH1</f>
        <v>12</v>
      </c>
      <c r="F24" s="39" t="s">
        <v>0</v>
      </c>
      <c r="G24" s="198">
        <f>A23</f>
        <v>0</v>
      </c>
      <c r="H24" s="199"/>
      <c r="I24" s="199"/>
      <c r="J24" s="40" t="str">
        <f t="shared" si="0"/>
        <v>CZK</v>
      </c>
    </row>
    <row r="25" spans="1:10" ht="23.25" customHeight="1" x14ac:dyDescent="0.25">
      <c r="A25" s="2">
        <f>ZakladDPHZakl*SazbaDPH2/100</f>
        <v>0</v>
      </c>
      <c r="B25" s="38" t="s">
        <v>15</v>
      </c>
      <c r="C25" s="62"/>
      <c r="D25" s="63"/>
      <c r="E25" s="67">
        <v>21</v>
      </c>
      <c r="F25" s="39" t="s">
        <v>0</v>
      </c>
      <c r="G25" s="200">
        <f>ZakladDPHZaklVypocet</f>
        <v>0</v>
      </c>
      <c r="H25" s="201"/>
      <c r="I25" s="201"/>
      <c r="J25" s="40" t="str">
        <f t="shared" si="0"/>
        <v>CZK</v>
      </c>
    </row>
    <row r="26" spans="1:10" ht="23.25" customHeight="1" x14ac:dyDescent="0.25">
      <c r="A26" s="2">
        <f>(A25-INT(A25))*100</f>
        <v>0</v>
      </c>
      <c r="B26" s="32" t="s">
        <v>16</v>
      </c>
      <c r="C26" s="68"/>
      <c r="D26" s="54"/>
      <c r="E26" s="69">
        <f>SazbaDPH2</f>
        <v>21</v>
      </c>
      <c r="F26" s="30" t="s">
        <v>0</v>
      </c>
      <c r="G26" s="227">
        <f>A25</f>
        <v>0</v>
      </c>
      <c r="H26" s="228"/>
      <c r="I26" s="228"/>
      <c r="J26" s="37" t="str">
        <f t="shared" si="0"/>
        <v>CZK</v>
      </c>
    </row>
    <row r="27" spans="1:10" ht="23.25" customHeight="1" thickBot="1" x14ac:dyDescent="0.3">
      <c r="A27" s="2">
        <f>ZakladDPHSni+DPHSni+ZakladDPHZakl+DPHZakl</f>
        <v>0</v>
      </c>
      <c r="B27" s="31" t="s">
        <v>5</v>
      </c>
      <c r="C27" s="70"/>
      <c r="D27" s="71"/>
      <c r="E27" s="70"/>
      <c r="F27" s="16"/>
      <c r="G27" s="229">
        <f>CenaCelkem-(ZakladDPHSni+DPHSni+ZakladDPHZakl+DPHZakl)</f>
        <v>0</v>
      </c>
      <c r="H27" s="229"/>
      <c r="I27" s="229"/>
      <c r="J27" s="41" t="str">
        <f t="shared" si="0"/>
        <v>CZK</v>
      </c>
    </row>
    <row r="28" spans="1:10" ht="27.75" hidden="1" customHeight="1" thickBot="1" x14ac:dyDescent="0.3">
      <c r="A28" s="2"/>
      <c r="B28" s="111" t="s">
        <v>25</v>
      </c>
      <c r="C28" s="112"/>
      <c r="D28" s="112"/>
      <c r="E28" s="113"/>
      <c r="F28" s="114"/>
      <c r="G28" s="208">
        <f>ZakladDPHSniVypocet+ZakladDPHZaklVypocet</f>
        <v>0</v>
      </c>
      <c r="H28" s="208"/>
      <c r="I28" s="208"/>
      <c r="J28" s="115" t="str">
        <f t="shared" si="0"/>
        <v>CZK</v>
      </c>
    </row>
    <row r="29" spans="1:10" ht="27.75" customHeight="1" thickBot="1" x14ac:dyDescent="0.3">
      <c r="A29" s="2">
        <f>(A27-INT(A27))*100</f>
        <v>0</v>
      </c>
      <c r="B29" s="111" t="s">
        <v>37</v>
      </c>
      <c r="C29" s="116"/>
      <c r="D29" s="116"/>
      <c r="E29" s="116"/>
      <c r="F29" s="117"/>
      <c r="G29" s="207">
        <f>A27</f>
        <v>0</v>
      </c>
      <c r="H29" s="207"/>
      <c r="I29" s="207"/>
      <c r="J29" s="118" t="s">
        <v>59</v>
      </c>
    </row>
    <row r="30" spans="1:10" ht="12.75" customHeight="1" x14ac:dyDescent="0.25">
      <c r="A30" s="2"/>
      <c r="B30" s="2"/>
      <c r="J30" s="9"/>
    </row>
    <row r="31" spans="1:10" ht="30" customHeight="1" x14ac:dyDescent="0.25">
      <c r="A31" s="2"/>
      <c r="B31" s="2"/>
      <c r="J31" s="9"/>
    </row>
    <row r="32" spans="1:10" ht="18.75" customHeight="1" x14ac:dyDescent="0.25">
      <c r="A32" s="2"/>
      <c r="B32" s="17"/>
      <c r="C32" s="72" t="s">
        <v>12</v>
      </c>
      <c r="D32" s="73"/>
      <c r="E32" s="73"/>
      <c r="F32" s="15" t="s">
        <v>11</v>
      </c>
      <c r="G32" s="26"/>
      <c r="H32" s="27"/>
      <c r="I32" s="26"/>
      <c r="J32" s="9"/>
    </row>
    <row r="33" spans="1:10" ht="47.25" customHeight="1" x14ac:dyDescent="0.25">
      <c r="A33" s="2"/>
      <c r="B33" s="2"/>
      <c r="J33" s="9"/>
    </row>
    <row r="34" spans="1:10" s="21" customFormat="1" ht="18.75" customHeight="1" x14ac:dyDescent="0.25">
      <c r="A34" s="20"/>
      <c r="B34" s="20"/>
      <c r="C34" s="74"/>
      <c r="D34" s="209"/>
      <c r="E34" s="210"/>
      <c r="G34" s="211"/>
      <c r="H34" s="212"/>
      <c r="I34" s="212"/>
      <c r="J34" s="25"/>
    </row>
    <row r="35" spans="1:10" ht="12.75" customHeight="1" x14ac:dyDescent="0.25">
      <c r="A35" s="2"/>
      <c r="B35" s="2"/>
      <c r="D35" s="197" t="s">
        <v>2</v>
      </c>
      <c r="E35" s="197"/>
      <c r="H35" s="10" t="s">
        <v>3</v>
      </c>
      <c r="J35" s="9"/>
    </row>
    <row r="36" spans="1:10" ht="13.5" customHeight="1" thickBot="1" x14ac:dyDescent="0.3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5">
      <c r="B37" s="88" t="s">
        <v>17</v>
      </c>
      <c r="C37" s="89"/>
      <c r="D37" s="89"/>
      <c r="E37" s="89"/>
      <c r="F37" s="90"/>
      <c r="G37" s="90"/>
      <c r="H37" s="90"/>
      <c r="I37" s="90"/>
      <c r="J37" s="91"/>
    </row>
    <row r="38" spans="1:10" ht="25.5" customHeight="1" x14ac:dyDescent="0.25">
      <c r="A38" s="87" t="s">
        <v>39</v>
      </c>
      <c r="B38" s="92" t="s">
        <v>18</v>
      </c>
      <c r="C38" s="93" t="s">
        <v>6</v>
      </c>
      <c r="D38" s="93"/>
      <c r="E38" s="93"/>
      <c r="F38" s="94" t="str">
        <f>B23</f>
        <v>Základ pro sníženou DPH</v>
      </c>
      <c r="G38" s="94" t="str">
        <f>B25</f>
        <v>Základ pro základní DPH</v>
      </c>
      <c r="H38" s="95" t="s">
        <v>19</v>
      </c>
      <c r="I38" s="95" t="s">
        <v>1</v>
      </c>
      <c r="J38" s="96" t="s">
        <v>0</v>
      </c>
    </row>
    <row r="39" spans="1:10" ht="25.5" hidden="1" customHeight="1" x14ac:dyDescent="0.25">
      <c r="A39" s="87">
        <v>1</v>
      </c>
      <c r="B39" s="97" t="s">
        <v>44</v>
      </c>
      <c r="C39" s="192"/>
      <c r="D39" s="192"/>
      <c r="E39" s="192"/>
      <c r="F39" s="98">
        <f>'2 1 Pol'!AE20+'2 2 Pol'!AE12+'2 3 Pol'!AE60+'2 4 Pol'!AE17+'2 5 Pol'!AE37+'2 6 Pol'!AE26</f>
        <v>0</v>
      </c>
      <c r="G39" s="99">
        <f>'2 1 Pol'!AF20+'2 2 Pol'!AF12+'2 3 Pol'!AF60+'2 4 Pol'!AF17+'2 5 Pol'!AF37+'2 6 Pol'!AF26</f>
        <v>0</v>
      </c>
      <c r="H39" s="100">
        <f t="shared" ref="H39:H46" si="1">(F39*SazbaDPH1/100)+(G39*SazbaDPH2/100)</f>
        <v>0</v>
      </c>
      <c r="I39" s="100">
        <f t="shared" ref="I39:I46" si="2">F39+G39+H39</f>
        <v>0</v>
      </c>
      <c r="J39" s="101" t="str">
        <f t="shared" ref="J39:J46" si="3">IF(_xlfn.SINGLE(CenaCelkemVypocet)=0,"",I39/_xlfn.SINGLE(CenaCelkemVypocet)*100)</f>
        <v/>
      </c>
    </row>
    <row r="40" spans="1:10" ht="25.5" customHeight="1" x14ac:dyDescent="0.25">
      <c r="A40" s="87">
        <v>2</v>
      </c>
      <c r="B40" s="102" t="s">
        <v>45</v>
      </c>
      <c r="C40" s="196" t="s">
        <v>46</v>
      </c>
      <c r="D40" s="196"/>
      <c r="E40" s="196"/>
      <c r="F40" s="103">
        <f>'2 1 Pol'!AE20+'2 2 Pol'!AE12+'2 3 Pol'!AE60+'2 4 Pol'!AE17+'2 5 Pol'!AE37+'2 6 Pol'!AE26</f>
        <v>0</v>
      </c>
      <c r="G40" s="104">
        <f>'2 1 Pol'!AF20+'2 2 Pol'!AF12+'2 3 Pol'!AF60+'2 4 Pol'!AF17+'2 5 Pol'!AF37+'2 6 Pol'!AF26</f>
        <v>0</v>
      </c>
      <c r="H40" s="104">
        <f t="shared" si="1"/>
        <v>0</v>
      </c>
      <c r="I40" s="104">
        <f t="shared" si="2"/>
        <v>0</v>
      </c>
      <c r="J40" s="105" t="str">
        <f t="shared" si="3"/>
        <v/>
      </c>
    </row>
    <row r="41" spans="1:10" ht="25.5" customHeight="1" x14ac:dyDescent="0.25">
      <c r="A41" s="87">
        <v>3</v>
      </c>
      <c r="B41" s="106" t="s">
        <v>47</v>
      </c>
      <c r="C41" s="192" t="s">
        <v>48</v>
      </c>
      <c r="D41" s="192"/>
      <c r="E41" s="192"/>
      <c r="F41" s="107">
        <f>'2 1 Pol'!AE20</f>
        <v>0</v>
      </c>
      <c r="G41" s="100">
        <f>'2 1 Pol'!AF20</f>
        <v>0</v>
      </c>
      <c r="H41" s="100">
        <f t="shared" si="1"/>
        <v>0</v>
      </c>
      <c r="I41" s="100">
        <f t="shared" si="2"/>
        <v>0</v>
      </c>
      <c r="J41" s="101" t="str">
        <f t="shared" si="3"/>
        <v/>
      </c>
    </row>
    <row r="42" spans="1:10" ht="25.5" customHeight="1" x14ac:dyDescent="0.25">
      <c r="A42" s="87">
        <v>3</v>
      </c>
      <c r="B42" s="106" t="s">
        <v>45</v>
      </c>
      <c r="C42" s="192" t="s">
        <v>49</v>
      </c>
      <c r="D42" s="192"/>
      <c r="E42" s="192"/>
      <c r="F42" s="107">
        <f>'2 2 Pol'!AE12</f>
        <v>0</v>
      </c>
      <c r="G42" s="100">
        <f>'2 2 Pol'!AF12</f>
        <v>0</v>
      </c>
      <c r="H42" s="100">
        <f t="shared" si="1"/>
        <v>0</v>
      </c>
      <c r="I42" s="100">
        <f t="shared" si="2"/>
        <v>0</v>
      </c>
      <c r="J42" s="101" t="str">
        <f t="shared" si="3"/>
        <v/>
      </c>
    </row>
    <row r="43" spans="1:10" ht="25.5" customHeight="1" x14ac:dyDescent="0.25">
      <c r="A43" s="87">
        <v>3</v>
      </c>
      <c r="B43" s="106" t="s">
        <v>50</v>
      </c>
      <c r="C43" s="192" t="s">
        <v>51</v>
      </c>
      <c r="D43" s="192"/>
      <c r="E43" s="192"/>
      <c r="F43" s="107">
        <f>'2 3 Pol'!AE60</f>
        <v>0</v>
      </c>
      <c r="G43" s="100">
        <f>'2 3 Pol'!AF60</f>
        <v>0</v>
      </c>
      <c r="H43" s="100">
        <f t="shared" si="1"/>
        <v>0</v>
      </c>
      <c r="I43" s="100">
        <f t="shared" si="2"/>
        <v>0</v>
      </c>
      <c r="J43" s="101" t="str">
        <f t="shared" si="3"/>
        <v/>
      </c>
    </row>
    <row r="44" spans="1:10" ht="25.5" customHeight="1" x14ac:dyDescent="0.25">
      <c r="A44" s="87">
        <v>3</v>
      </c>
      <c r="B44" s="106" t="s">
        <v>52</v>
      </c>
      <c r="C44" s="192" t="s">
        <v>53</v>
      </c>
      <c r="D44" s="192"/>
      <c r="E44" s="192"/>
      <c r="F44" s="107">
        <f>'2 4 Pol'!AE17</f>
        <v>0</v>
      </c>
      <c r="G44" s="100">
        <f>'2 4 Pol'!AF17</f>
        <v>0</v>
      </c>
      <c r="H44" s="100">
        <f t="shared" si="1"/>
        <v>0</v>
      </c>
      <c r="I44" s="100">
        <f t="shared" si="2"/>
        <v>0</v>
      </c>
      <c r="J44" s="101" t="str">
        <f t="shared" si="3"/>
        <v/>
      </c>
    </row>
    <row r="45" spans="1:10" ht="25.5" customHeight="1" x14ac:dyDescent="0.25">
      <c r="A45" s="87">
        <v>3</v>
      </c>
      <c r="B45" s="106" t="s">
        <v>54</v>
      </c>
      <c r="C45" s="192" t="s">
        <v>55</v>
      </c>
      <c r="D45" s="192"/>
      <c r="E45" s="192"/>
      <c r="F45" s="107">
        <f>'2 5 Pol'!AE37</f>
        <v>0</v>
      </c>
      <c r="G45" s="100">
        <f>'2 5 Pol'!AF37</f>
        <v>0</v>
      </c>
      <c r="H45" s="100">
        <f t="shared" si="1"/>
        <v>0</v>
      </c>
      <c r="I45" s="100">
        <f t="shared" si="2"/>
        <v>0</v>
      </c>
      <c r="J45" s="101" t="str">
        <f t="shared" si="3"/>
        <v/>
      </c>
    </row>
    <row r="46" spans="1:10" ht="25.5" customHeight="1" x14ac:dyDescent="0.25">
      <c r="A46" s="87">
        <v>3</v>
      </c>
      <c r="B46" s="106" t="s">
        <v>56</v>
      </c>
      <c r="C46" s="192" t="s">
        <v>57</v>
      </c>
      <c r="D46" s="192"/>
      <c r="E46" s="192"/>
      <c r="F46" s="107">
        <f>'2 6 Pol'!AE26</f>
        <v>0</v>
      </c>
      <c r="G46" s="100">
        <f>'2 6 Pol'!AF26</f>
        <v>0</v>
      </c>
      <c r="H46" s="100">
        <f t="shared" si="1"/>
        <v>0</v>
      </c>
      <c r="I46" s="100">
        <f t="shared" si="2"/>
        <v>0</v>
      </c>
      <c r="J46" s="101" t="str">
        <f t="shared" si="3"/>
        <v/>
      </c>
    </row>
    <row r="47" spans="1:10" ht="25.5" customHeight="1" x14ac:dyDescent="0.25">
      <c r="A47" s="87"/>
      <c r="B47" s="193" t="s">
        <v>58</v>
      </c>
      <c r="C47" s="194"/>
      <c r="D47" s="194"/>
      <c r="E47" s="195"/>
      <c r="F47" s="108">
        <f>SUMIF(A39:A46,"=1",F39:F46)</f>
        <v>0</v>
      </c>
      <c r="G47" s="109">
        <f>SUMIF(A39:A46,"=1",G39:G46)</f>
        <v>0</v>
      </c>
      <c r="H47" s="109">
        <f>SUMIF(A39:A46,"=1",H39:H46)</f>
        <v>0</v>
      </c>
      <c r="I47" s="109">
        <f>SUMIF(A39:A46,"=1",I39:I46)</f>
        <v>0</v>
      </c>
      <c r="J47" s="110">
        <f>SUMIF(A39:A46,"=1",J39:J46)</f>
        <v>0</v>
      </c>
    </row>
    <row r="51" spans="1:10" ht="15.6" x14ac:dyDescent="0.3">
      <c r="B51" s="119" t="s">
        <v>60</v>
      </c>
    </row>
    <row r="53" spans="1:10" ht="25.5" customHeight="1" x14ac:dyDescent="0.25">
      <c r="A53" s="121"/>
      <c r="B53" s="124" t="s">
        <v>18</v>
      </c>
      <c r="C53" s="124" t="s">
        <v>6</v>
      </c>
      <c r="D53" s="125"/>
      <c r="E53" s="125"/>
      <c r="F53" s="126" t="s">
        <v>61</v>
      </c>
      <c r="G53" s="126"/>
      <c r="H53" s="126"/>
      <c r="I53" s="126" t="s">
        <v>31</v>
      </c>
      <c r="J53" s="126" t="s">
        <v>0</v>
      </c>
    </row>
    <row r="54" spans="1:10" ht="36.75" customHeight="1" x14ac:dyDescent="0.25">
      <c r="A54" s="122"/>
      <c r="B54" s="127" t="s">
        <v>62</v>
      </c>
      <c r="C54" s="190" t="s">
        <v>63</v>
      </c>
      <c r="D54" s="191"/>
      <c r="E54" s="191"/>
      <c r="F54" s="134" t="s">
        <v>26</v>
      </c>
      <c r="G54" s="135"/>
      <c r="H54" s="135"/>
      <c r="I54" s="135">
        <f>'2 6 Pol'!G8</f>
        <v>0</v>
      </c>
      <c r="J54" s="131" t="str">
        <f>IF(I72=0,"",I54/I72*100)</f>
        <v/>
      </c>
    </row>
    <row r="55" spans="1:10" ht="36.75" customHeight="1" x14ac:dyDescent="0.25">
      <c r="A55" s="122"/>
      <c r="B55" s="127" t="s">
        <v>64</v>
      </c>
      <c r="C55" s="190" t="s">
        <v>65</v>
      </c>
      <c r="D55" s="191"/>
      <c r="E55" s="191"/>
      <c r="F55" s="134" t="s">
        <v>26</v>
      </c>
      <c r="G55" s="135"/>
      <c r="H55" s="135"/>
      <c r="I55" s="135">
        <f>'2 6 Pol'!G18</f>
        <v>0</v>
      </c>
      <c r="J55" s="131" t="str">
        <f>IF(I72=0,"",I55/I72*100)</f>
        <v/>
      </c>
    </row>
    <row r="56" spans="1:10" ht="36.75" customHeight="1" x14ac:dyDescent="0.25">
      <c r="A56" s="122"/>
      <c r="B56" s="127" t="s">
        <v>47</v>
      </c>
      <c r="C56" s="190" t="s">
        <v>66</v>
      </c>
      <c r="D56" s="191"/>
      <c r="E56" s="191"/>
      <c r="F56" s="134" t="s">
        <v>26</v>
      </c>
      <c r="G56" s="135"/>
      <c r="H56" s="135"/>
      <c r="I56" s="135">
        <f>'2 5 Pol'!G8</f>
        <v>0</v>
      </c>
      <c r="J56" s="131" t="str">
        <f>IF(I72=0,"",I56/I72*100)</f>
        <v/>
      </c>
    </row>
    <row r="57" spans="1:10" ht="36.75" customHeight="1" x14ac:dyDescent="0.25">
      <c r="A57" s="122"/>
      <c r="B57" s="127" t="s">
        <v>67</v>
      </c>
      <c r="C57" s="190" t="s">
        <v>68</v>
      </c>
      <c r="D57" s="191"/>
      <c r="E57" s="191"/>
      <c r="F57" s="134" t="s">
        <v>26</v>
      </c>
      <c r="G57" s="135"/>
      <c r="H57" s="135"/>
      <c r="I57" s="135">
        <f>'2 3 Pol'!G8</f>
        <v>0</v>
      </c>
      <c r="J57" s="131" t="str">
        <f>IF(I72=0,"",I57/I72*100)</f>
        <v/>
      </c>
    </row>
    <row r="58" spans="1:10" ht="36.75" customHeight="1" x14ac:dyDescent="0.25">
      <c r="A58" s="122"/>
      <c r="B58" s="127" t="s">
        <v>69</v>
      </c>
      <c r="C58" s="190" t="s">
        <v>70</v>
      </c>
      <c r="D58" s="191"/>
      <c r="E58" s="191"/>
      <c r="F58" s="134" t="s">
        <v>26</v>
      </c>
      <c r="G58" s="135"/>
      <c r="H58" s="135"/>
      <c r="I58" s="135">
        <f>'2 3 Pol'!G12</f>
        <v>0</v>
      </c>
      <c r="J58" s="131" t="str">
        <f>IF(I72=0,"",I58/I72*100)</f>
        <v/>
      </c>
    </row>
    <row r="59" spans="1:10" ht="36.75" customHeight="1" x14ac:dyDescent="0.25">
      <c r="A59" s="122"/>
      <c r="B59" s="127" t="s">
        <v>71</v>
      </c>
      <c r="C59" s="190" t="s">
        <v>72</v>
      </c>
      <c r="D59" s="191"/>
      <c r="E59" s="191"/>
      <c r="F59" s="134" t="s">
        <v>26</v>
      </c>
      <c r="G59" s="135"/>
      <c r="H59" s="135"/>
      <c r="I59" s="135">
        <f>'2 5 Pol'!G30</f>
        <v>0</v>
      </c>
      <c r="J59" s="131" t="str">
        <f>IF(I72=0,"",I59/I72*100)</f>
        <v/>
      </c>
    </row>
    <row r="60" spans="1:10" ht="36.75" customHeight="1" x14ac:dyDescent="0.25">
      <c r="A60" s="122"/>
      <c r="B60" s="127" t="s">
        <v>73</v>
      </c>
      <c r="C60" s="190" t="s">
        <v>74</v>
      </c>
      <c r="D60" s="191"/>
      <c r="E60" s="191"/>
      <c r="F60" s="134" t="s">
        <v>26</v>
      </c>
      <c r="G60" s="135"/>
      <c r="H60" s="135"/>
      <c r="I60" s="135">
        <f>'2 3 Pol'!G22</f>
        <v>0</v>
      </c>
      <c r="J60" s="131" t="str">
        <f>IF(I72=0,"",I60/I72*100)</f>
        <v/>
      </c>
    </row>
    <row r="61" spans="1:10" ht="36.75" customHeight="1" x14ac:dyDescent="0.25">
      <c r="A61" s="122"/>
      <c r="B61" s="127" t="s">
        <v>75</v>
      </c>
      <c r="C61" s="190" t="s">
        <v>76</v>
      </c>
      <c r="D61" s="191"/>
      <c r="E61" s="191"/>
      <c r="F61" s="134" t="s">
        <v>26</v>
      </c>
      <c r="G61" s="135"/>
      <c r="H61" s="135"/>
      <c r="I61" s="135">
        <f>'2 4 Pol'!G8</f>
        <v>0</v>
      </c>
      <c r="J61" s="131" t="str">
        <f>IF(I72=0,"",I61/I72*100)</f>
        <v/>
      </c>
    </row>
    <row r="62" spans="1:10" ht="36.75" customHeight="1" x14ac:dyDescent="0.25">
      <c r="A62" s="122"/>
      <c r="B62" s="127" t="s">
        <v>77</v>
      </c>
      <c r="C62" s="190" t="s">
        <v>78</v>
      </c>
      <c r="D62" s="191"/>
      <c r="E62" s="191"/>
      <c r="F62" s="134" t="s">
        <v>26</v>
      </c>
      <c r="G62" s="135"/>
      <c r="H62" s="135"/>
      <c r="I62" s="135">
        <f>'2 3 Pol'!G24</f>
        <v>0</v>
      </c>
      <c r="J62" s="131" t="str">
        <f>IF(I72=0,"",I62/I72*100)</f>
        <v/>
      </c>
    </row>
    <row r="63" spans="1:10" ht="36.75" customHeight="1" x14ac:dyDescent="0.25">
      <c r="A63" s="122"/>
      <c r="B63" s="127" t="s">
        <v>79</v>
      </c>
      <c r="C63" s="190" t="s">
        <v>80</v>
      </c>
      <c r="D63" s="191"/>
      <c r="E63" s="191"/>
      <c r="F63" s="134" t="s">
        <v>27</v>
      </c>
      <c r="G63" s="135"/>
      <c r="H63" s="135"/>
      <c r="I63" s="135">
        <f>'2 2 Pol'!G8</f>
        <v>0</v>
      </c>
      <c r="J63" s="131" t="str">
        <f>IF(I72=0,"",I63/I72*100)</f>
        <v/>
      </c>
    </row>
    <row r="64" spans="1:10" ht="36.75" customHeight="1" x14ac:dyDescent="0.25">
      <c r="A64" s="122"/>
      <c r="B64" s="127" t="s">
        <v>81</v>
      </c>
      <c r="C64" s="190" t="s">
        <v>82</v>
      </c>
      <c r="D64" s="191"/>
      <c r="E64" s="191"/>
      <c r="F64" s="134" t="s">
        <v>27</v>
      </c>
      <c r="G64" s="135"/>
      <c r="H64" s="135"/>
      <c r="I64" s="135">
        <f>'2 3 Pol'!G26</f>
        <v>0</v>
      </c>
      <c r="J64" s="131" t="str">
        <f>IF(I72=0,"",I64/I72*100)</f>
        <v/>
      </c>
    </row>
    <row r="65" spans="1:10" ht="36.75" customHeight="1" x14ac:dyDescent="0.25">
      <c r="A65" s="122"/>
      <c r="B65" s="127" t="s">
        <v>83</v>
      </c>
      <c r="C65" s="190" t="s">
        <v>84</v>
      </c>
      <c r="D65" s="191"/>
      <c r="E65" s="191"/>
      <c r="F65" s="134" t="s">
        <v>27</v>
      </c>
      <c r="G65" s="135"/>
      <c r="H65" s="135"/>
      <c r="I65" s="135">
        <f>'2 4 Pol'!G10</f>
        <v>0</v>
      </c>
      <c r="J65" s="131" t="str">
        <f>IF(I72=0,"",I65/I72*100)</f>
        <v/>
      </c>
    </row>
    <row r="66" spans="1:10" ht="36.75" customHeight="1" x14ac:dyDescent="0.25">
      <c r="A66" s="122"/>
      <c r="B66" s="127" t="s">
        <v>85</v>
      </c>
      <c r="C66" s="190" t="s">
        <v>86</v>
      </c>
      <c r="D66" s="191"/>
      <c r="E66" s="191"/>
      <c r="F66" s="134" t="s">
        <v>27</v>
      </c>
      <c r="G66" s="135"/>
      <c r="H66" s="135"/>
      <c r="I66" s="135">
        <f>'2 3 Pol'!G32</f>
        <v>0</v>
      </c>
      <c r="J66" s="131" t="str">
        <f>IF(I72=0,"",I66/I72*100)</f>
        <v/>
      </c>
    </row>
    <row r="67" spans="1:10" ht="36.75" customHeight="1" x14ac:dyDescent="0.25">
      <c r="A67" s="122"/>
      <c r="B67" s="127" t="s">
        <v>87</v>
      </c>
      <c r="C67" s="190" t="s">
        <v>88</v>
      </c>
      <c r="D67" s="191"/>
      <c r="E67" s="191"/>
      <c r="F67" s="134" t="s">
        <v>27</v>
      </c>
      <c r="G67" s="135"/>
      <c r="H67" s="135"/>
      <c r="I67" s="135">
        <f>'2 1 Pol'!G8</f>
        <v>0</v>
      </c>
      <c r="J67" s="131" t="str">
        <f>IF(I72=0,"",I67/I72*100)</f>
        <v/>
      </c>
    </row>
    <row r="68" spans="1:10" ht="36.75" customHeight="1" x14ac:dyDescent="0.25">
      <c r="A68" s="122"/>
      <c r="B68" s="127" t="s">
        <v>89</v>
      </c>
      <c r="C68" s="190" t="s">
        <v>90</v>
      </c>
      <c r="D68" s="191"/>
      <c r="E68" s="191"/>
      <c r="F68" s="134" t="s">
        <v>27</v>
      </c>
      <c r="G68" s="135"/>
      <c r="H68" s="135"/>
      <c r="I68" s="135">
        <f>'2 3 Pol'!G46</f>
        <v>0</v>
      </c>
      <c r="J68" s="131" t="str">
        <f>IF(I72=0,"",I68/I72*100)</f>
        <v/>
      </c>
    </row>
    <row r="69" spans="1:10" ht="36.75" customHeight="1" x14ac:dyDescent="0.25">
      <c r="A69" s="122"/>
      <c r="B69" s="127" t="s">
        <v>91</v>
      </c>
      <c r="C69" s="190" t="s">
        <v>92</v>
      </c>
      <c r="D69" s="191"/>
      <c r="E69" s="191"/>
      <c r="F69" s="134" t="s">
        <v>27</v>
      </c>
      <c r="G69" s="135"/>
      <c r="H69" s="135"/>
      <c r="I69" s="135">
        <f>'2 1 Pol'!G14+'2 3 Pol'!G48</f>
        <v>0</v>
      </c>
      <c r="J69" s="131" t="str">
        <f>IF(I72=0,"",I69/I72*100)</f>
        <v/>
      </c>
    </row>
    <row r="70" spans="1:10" ht="36.75" customHeight="1" x14ac:dyDescent="0.25">
      <c r="A70" s="122"/>
      <c r="B70" s="127" t="s">
        <v>93</v>
      </c>
      <c r="C70" s="190" t="s">
        <v>53</v>
      </c>
      <c r="D70" s="191"/>
      <c r="E70" s="191"/>
      <c r="F70" s="134" t="s">
        <v>27</v>
      </c>
      <c r="G70" s="135"/>
      <c r="H70" s="135"/>
      <c r="I70" s="135">
        <f>'2 3 Pol'!G56+'2 4 Pol'!G12</f>
        <v>0</v>
      </c>
      <c r="J70" s="131" t="str">
        <f>IF(I72=0,"",I70/I72*100)</f>
        <v/>
      </c>
    </row>
    <row r="71" spans="1:10" ht="36.75" customHeight="1" x14ac:dyDescent="0.25">
      <c r="A71" s="122"/>
      <c r="B71" s="127" t="s">
        <v>94</v>
      </c>
      <c r="C71" s="190" t="s">
        <v>95</v>
      </c>
      <c r="D71" s="191"/>
      <c r="E71" s="191"/>
      <c r="F71" s="134" t="s">
        <v>28</v>
      </c>
      <c r="G71" s="135"/>
      <c r="H71" s="135"/>
      <c r="I71" s="135">
        <f>'2 4 Pol'!G14</f>
        <v>0</v>
      </c>
      <c r="J71" s="131" t="str">
        <f>IF(I72=0,"",I71/I72*100)</f>
        <v/>
      </c>
    </row>
    <row r="72" spans="1:10" ht="25.5" customHeight="1" x14ac:dyDescent="0.25">
      <c r="A72" s="123"/>
      <c r="B72" s="128" t="s">
        <v>1</v>
      </c>
      <c r="C72" s="129"/>
      <c r="D72" s="130"/>
      <c r="E72" s="130"/>
      <c r="F72" s="136"/>
      <c r="G72" s="137"/>
      <c r="H72" s="137"/>
      <c r="I72" s="137">
        <f>SUM(I54:I71)</f>
        <v>0</v>
      </c>
      <c r="J72" s="132">
        <f>SUM(J54:J71)</f>
        <v>0</v>
      </c>
    </row>
    <row r="73" spans="1:10" x14ac:dyDescent="0.25">
      <c r="F73" s="86"/>
      <c r="G73" s="86"/>
      <c r="H73" s="86"/>
      <c r="I73" s="86"/>
      <c r="J73" s="133"/>
    </row>
    <row r="74" spans="1:10" x14ac:dyDescent="0.25">
      <c r="F74" s="86"/>
      <c r="G74" s="86"/>
      <c r="H74" s="86"/>
      <c r="I74" s="86"/>
      <c r="J74" s="133"/>
    </row>
    <row r="75" spans="1:10" x14ac:dyDescent="0.25">
      <c r="F75" s="86"/>
      <c r="G75" s="86"/>
      <c r="H75" s="86"/>
      <c r="I75" s="86"/>
      <c r="J75" s="133"/>
    </row>
  </sheetData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68"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C39:E39"/>
    <mergeCell ref="C40:E40"/>
    <mergeCell ref="C41:E41"/>
    <mergeCell ref="C42:E42"/>
    <mergeCell ref="C43:E43"/>
    <mergeCell ref="C44:E44"/>
    <mergeCell ref="C45:E45"/>
    <mergeCell ref="C46:E46"/>
    <mergeCell ref="B47:E47"/>
    <mergeCell ref="C54:E54"/>
    <mergeCell ref="C55:E55"/>
    <mergeCell ref="C56:E56"/>
    <mergeCell ref="C57:E57"/>
    <mergeCell ref="C58:E58"/>
    <mergeCell ref="C59:E59"/>
    <mergeCell ref="C60:E60"/>
    <mergeCell ref="C61:E61"/>
    <mergeCell ref="C62:E62"/>
    <mergeCell ref="C63:E63"/>
    <mergeCell ref="C64:E64"/>
    <mergeCell ref="C70:E70"/>
    <mergeCell ref="C71:E71"/>
    <mergeCell ref="C65:E65"/>
    <mergeCell ref="C66:E66"/>
    <mergeCell ref="C67:E67"/>
    <mergeCell ref="C68:E68"/>
    <mergeCell ref="C69:E69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1" manualBreakCount="1">
    <brk id="36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ColWidth="9.109375" defaultRowHeight="13.2" x14ac:dyDescent="0.25"/>
  <cols>
    <col min="1" max="1" width="4.33203125" style="3" customWidth="1"/>
    <col min="2" max="2" width="14.44140625" style="3" customWidth="1"/>
    <col min="3" max="3" width="38.33203125" style="7" customWidth="1"/>
    <col min="4" max="4" width="4.5546875" style="3" customWidth="1"/>
    <col min="5" max="5" width="10.5546875" style="3" customWidth="1"/>
    <col min="6" max="6" width="9.88671875" style="3" customWidth="1"/>
    <col min="7" max="7" width="12.6640625" style="3" customWidth="1"/>
    <col min="8" max="16384" width="9.109375" style="3"/>
  </cols>
  <sheetData>
    <row r="1" spans="1:7" ht="15.6" x14ac:dyDescent="0.25">
      <c r="A1" s="241" t="s">
        <v>7</v>
      </c>
      <c r="B1" s="241"/>
      <c r="C1" s="242"/>
      <c r="D1" s="241"/>
      <c r="E1" s="241"/>
      <c r="F1" s="241"/>
      <c r="G1" s="241"/>
    </row>
    <row r="2" spans="1:7" ht="24.9" customHeight="1" x14ac:dyDescent="0.25">
      <c r="A2" s="50" t="s">
        <v>8</v>
      </c>
      <c r="B2" s="49"/>
      <c r="C2" s="243"/>
      <c r="D2" s="243"/>
      <c r="E2" s="243"/>
      <c r="F2" s="243"/>
      <c r="G2" s="244"/>
    </row>
    <row r="3" spans="1:7" ht="24.9" customHeight="1" x14ac:dyDescent="0.25">
      <c r="A3" s="50" t="s">
        <v>9</v>
      </c>
      <c r="B3" s="49"/>
      <c r="C3" s="243"/>
      <c r="D3" s="243"/>
      <c r="E3" s="243"/>
      <c r="F3" s="243"/>
      <c r="G3" s="244"/>
    </row>
    <row r="4" spans="1:7" ht="24.9" customHeight="1" x14ac:dyDescent="0.25">
      <c r="A4" s="50" t="s">
        <v>10</v>
      </c>
      <c r="B4" s="49"/>
      <c r="C4" s="243"/>
      <c r="D4" s="243"/>
      <c r="E4" s="243"/>
      <c r="F4" s="243"/>
      <c r="G4" s="244"/>
    </row>
    <row r="5" spans="1:7" x14ac:dyDescent="0.25">
      <c r="B5" s="4"/>
      <c r="C5" s="5"/>
      <c r="D5" s="6"/>
    </row>
  </sheetData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630801-D772-4091-B6FD-5B9B644F9A0D}">
  <sheetPr>
    <outlinePr summaryBelow="0"/>
  </sheetPr>
  <dimension ref="A1:BH5000"/>
  <sheetViews>
    <sheetView workbookViewId="0">
      <pane ySplit="7" topLeftCell="A8" activePane="bottomLeft" state="frozen"/>
      <selection pane="bottomLeft" activeCell="C2" sqref="C2:G2"/>
    </sheetView>
  </sheetViews>
  <sheetFormatPr defaultRowHeight="13.2" outlineLevelRow="3" x14ac:dyDescent="0.25"/>
  <cols>
    <col min="1" max="1" width="3.44140625" customWidth="1"/>
    <col min="2" max="2" width="12.5546875" style="120" customWidth="1"/>
    <col min="3" max="3" width="38.33203125" style="120" customWidth="1"/>
    <col min="4" max="4" width="4.88671875" customWidth="1"/>
    <col min="5" max="5" width="10.5546875" customWidth="1"/>
    <col min="6" max="6" width="9.88671875" customWidth="1"/>
    <col min="7" max="7" width="12.664062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245" t="s">
        <v>7</v>
      </c>
      <c r="B1" s="245"/>
      <c r="C1" s="245"/>
      <c r="D1" s="245"/>
      <c r="E1" s="245"/>
      <c r="F1" s="245"/>
      <c r="G1" s="245"/>
      <c r="AG1" t="s">
        <v>98</v>
      </c>
    </row>
    <row r="2" spans="1:60" ht="24.9" customHeight="1" x14ac:dyDescent="0.25">
      <c r="A2" s="139" t="s">
        <v>8</v>
      </c>
      <c r="B2" s="49" t="s">
        <v>43</v>
      </c>
      <c r="C2" s="246" t="s">
        <v>297</v>
      </c>
      <c r="D2" s="247"/>
      <c r="E2" s="247"/>
      <c r="F2" s="247"/>
      <c r="G2" s="248"/>
      <c r="AG2" t="s">
        <v>99</v>
      </c>
    </row>
    <row r="3" spans="1:60" ht="24.9" customHeight="1" x14ac:dyDescent="0.25">
      <c r="A3" s="139" t="s">
        <v>9</v>
      </c>
      <c r="B3" s="49" t="s">
        <v>45</v>
      </c>
      <c r="C3" s="246"/>
      <c r="D3" s="247"/>
      <c r="E3" s="247"/>
      <c r="F3" s="247"/>
      <c r="G3" s="248"/>
      <c r="AC3" s="120" t="s">
        <v>99</v>
      </c>
      <c r="AG3" t="s">
        <v>100</v>
      </c>
    </row>
    <row r="4" spans="1:60" ht="24.9" customHeight="1" x14ac:dyDescent="0.25">
      <c r="A4" s="140" t="s">
        <v>10</v>
      </c>
      <c r="B4" s="141" t="s">
        <v>47</v>
      </c>
      <c r="C4" s="249" t="s">
        <v>48</v>
      </c>
      <c r="D4" s="250"/>
      <c r="E4" s="250"/>
      <c r="F4" s="250"/>
      <c r="G4" s="251"/>
      <c r="AG4" t="s">
        <v>101</v>
      </c>
    </row>
    <row r="5" spans="1:60" x14ac:dyDescent="0.25">
      <c r="D5" s="10"/>
    </row>
    <row r="6" spans="1:60" ht="39.6" x14ac:dyDescent="0.25">
      <c r="A6" s="143" t="s">
        <v>102</v>
      </c>
      <c r="B6" s="145" t="s">
        <v>103</v>
      </c>
      <c r="C6" s="145" t="s">
        <v>104</v>
      </c>
      <c r="D6" s="144" t="s">
        <v>105</v>
      </c>
      <c r="E6" s="143" t="s">
        <v>106</v>
      </c>
      <c r="F6" s="142" t="s">
        <v>107</v>
      </c>
      <c r="G6" s="143" t="s">
        <v>31</v>
      </c>
      <c r="H6" s="146" t="s">
        <v>32</v>
      </c>
      <c r="I6" s="146" t="s">
        <v>108</v>
      </c>
      <c r="J6" s="146" t="s">
        <v>33</v>
      </c>
      <c r="K6" s="146" t="s">
        <v>109</v>
      </c>
      <c r="L6" s="146" t="s">
        <v>110</v>
      </c>
      <c r="M6" s="146" t="s">
        <v>111</v>
      </c>
      <c r="N6" s="146" t="s">
        <v>112</v>
      </c>
      <c r="O6" s="146" t="s">
        <v>113</v>
      </c>
      <c r="P6" s="146" t="s">
        <v>114</v>
      </c>
      <c r="Q6" s="146" t="s">
        <v>115</v>
      </c>
      <c r="R6" s="146" t="s">
        <v>116</v>
      </c>
      <c r="S6" s="146" t="s">
        <v>117</v>
      </c>
      <c r="T6" s="146" t="s">
        <v>118</v>
      </c>
      <c r="U6" s="146" t="s">
        <v>119</v>
      </c>
      <c r="V6" s="146" t="s">
        <v>120</v>
      </c>
      <c r="W6" s="146" t="s">
        <v>121</v>
      </c>
      <c r="X6" s="146" t="s">
        <v>122</v>
      </c>
      <c r="Y6" s="146" t="s">
        <v>123</v>
      </c>
    </row>
    <row r="7" spans="1:60" hidden="1" x14ac:dyDescent="0.25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5">
      <c r="A8" s="163" t="s">
        <v>124</v>
      </c>
      <c r="B8" s="164" t="s">
        <v>87</v>
      </c>
      <c r="C8" s="176" t="s">
        <v>88</v>
      </c>
      <c r="D8" s="165"/>
      <c r="E8" s="166"/>
      <c r="F8" s="167"/>
      <c r="G8" s="168">
        <f>SUMIF(AG9:AG13,"&lt;&gt;NOR",G9:G13)</f>
        <v>0</v>
      </c>
      <c r="H8" s="162"/>
      <c r="I8" s="162">
        <f>SUM(I9:I13)</f>
        <v>0</v>
      </c>
      <c r="J8" s="162"/>
      <c r="K8" s="162">
        <f>SUM(K9:K13)</f>
        <v>0</v>
      </c>
      <c r="L8" s="162"/>
      <c r="M8" s="162">
        <f>SUM(M9:M13)</f>
        <v>0</v>
      </c>
      <c r="N8" s="161"/>
      <c r="O8" s="161">
        <f>SUM(O9:O13)</f>
        <v>0</v>
      </c>
      <c r="P8" s="161"/>
      <c r="Q8" s="161">
        <f>SUM(Q9:Q13)</f>
        <v>0</v>
      </c>
      <c r="R8" s="162"/>
      <c r="S8" s="162"/>
      <c r="T8" s="162"/>
      <c r="U8" s="162"/>
      <c r="V8" s="162">
        <f>SUM(V9:V13)</f>
        <v>7.61</v>
      </c>
      <c r="W8" s="162"/>
      <c r="X8" s="162"/>
      <c r="Y8" s="162"/>
      <c r="AG8" t="s">
        <v>125</v>
      </c>
    </row>
    <row r="9" spans="1:60" outlineLevel="1" x14ac:dyDescent="0.25">
      <c r="A9" s="170">
        <v>1</v>
      </c>
      <c r="B9" s="171" t="s">
        <v>126</v>
      </c>
      <c r="C9" s="177" t="s">
        <v>127</v>
      </c>
      <c r="D9" s="172" t="s">
        <v>128</v>
      </c>
      <c r="E9" s="173">
        <v>33.1</v>
      </c>
      <c r="F9" s="174"/>
      <c r="G9" s="175">
        <f>ROUND(E9*F9,2)</f>
        <v>0</v>
      </c>
      <c r="H9" s="158"/>
      <c r="I9" s="157">
        <f>ROUND(E9*H9,2)</f>
        <v>0</v>
      </c>
      <c r="J9" s="158"/>
      <c r="K9" s="157">
        <f>ROUND(E9*J9,2)</f>
        <v>0</v>
      </c>
      <c r="L9" s="157">
        <v>21</v>
      </c>
      <c r="M9" s="157">
        <f>G9*(1+L9/100)</f>
        <v>0</v>
      </c>
      <c r="N9" s="156">
        <v>9.0000000000000006E-5</v>
      </c>
      <c r="O9" s="156">
        <f>ROUND(E9*N9,2)</f>
        <v>0</v>
      </c>
      <c r="P9" s="156">
        <v>0</v>
      </c>
      <c r="Q9" s="156">
        <f>ROUND(E9*P9,2)</f>
        <v>0</v>
      </c>
      <c r="R9" s="157"/>
      <c r="S9" s="157" t="s">
        <v>129</v>
      </c>
      <c r="T9" s="157" t="s">
        <v>130</v>
      </c>
      <c r="U9" s="157">
        <v>0.23</v>
      </c>
      <c r="V9" s="157">
        <f>ROUND(E9*U9,2)</f>
        <v>7.61</v>
      </c>
      <c r="W9" s="157"/>
      <c r="X9" s="157" t="s">
        <v>131</v>
      </c>
      <c r="Y9" s="157" t="s">
        <v>132</v>
      </c>
      <c r="Z9" s="147"/>
      <c r="AA9" s="147"/>
      <c r="AB9" s="147"/>
      <c r="AC9" s="147"/>
      <c r="AD9" s="147"/>
      <c r="AE9" s="147"/>
      <c r="AF9" s="147"/>
      <c r="AG9" s="147" t="s">
        <v>133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5">
      <c r="A10" s="154"/>
      <c r="B10" s="155"/>
      <c r="C10" s="178" t="s">
        <v>134</v>
      </c>
      <c r="D10" s="159"/>
      <c r="E10" s="160">
        <v>33.1</v>
      </c>
      <c r="F10" s="157"/>
      <c r="G10" s="157"/>
      <c r="H10" s="157"/>
      <c r="I10" s="157"/>
      <c r="J10" s="157"/>
      <c r="K10" s="157"/>
      <c r="L10" s="157"/>
      <c r="M10" s="157"/>
      <c r="N10" s="156"/>
      <c r="O10" s="156"/>
      <c r="P10" s="156"/>
      <c r="Q10" s="156"/>
      <c r="R10" s="157"/>
      <c r="S10" s="157"/>
      <c r="T10" s="157"/>
      <c r="U10" s="157"/>
      <c r="V10" s="157"/>
      <c r="W10" s="157"/>
      <c r="X10" s="157"/>
      <c r="Y10" s="157"/>
      <c r="Z10" s="147"/>
      <c r="AA10" s="147"/>
      <c r="AB10" s="147"/>
      <c r="AC10" s="147"/>
      <c r="AD10" s="147"/>
      <c r="AE10" s="147"/>
      <c r="AF10" s="147"/>
      <c r="AG10" s="147" t="s">
        <v>135</v>
      </c>
      <c r="AH10" s="147">
        <v>0</v>
      </c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ht="30.6" outlineLevel="1" x14ac:dyDescent="0.25">
      <c r="A11" s="170">
        <v>2</v>
      </c>
      <c r="B11" s="171" t="s">
        <v>136</v>
      </c>
      <c r="C11" s="177" t="s">
        <v>137</v>
      </c>
      <c r="D11" s="172" t="s">
        <v>138</v>
      </c>
      <c r="E11" s="173">
        <v>66.2</v>
      </c>
      <c r="F11" s="174"/>
      <c r="G11" s="175">
        <f>ROUND(E11*F11,2)</f>
        <v>0</v>
      </c>
      <c r="H11" s="158"/>
      <c r="I11" s="157">
        <f>ROUND(E11*H11,2)</f>
        <v>0</v>
      </c>
      <c r="J11" s="158"/>
      <c r="K11" s="157">
        <f>ROUND(E11*J11,2)</f>
        <v>0</v>
      </c>
      <c r="L11" s="157">
        <v>21</v>
      </c>
      <c r="M11" s="157">
        <f>G11*(1+L11/100)</f>
        <v>0</v>
      </c>
      <c r="N11" s="156">
        <v>0</v>
      </c>
      <c r="O11" s="156">
        <f>ROUND(E11*N11,2)</f>
        <v>0</v>
      </c>
      <c r="P11" s="156">
        <v>0</v>
      </c>
      <c r="Q11" s="156">
        <f>ROUND(E11*P11,2)</f>
        <v>0</v>
      </c>
      <c r="R11" s="157"/>
      <c r="S11" s="157" t="s">
        <v>139</v>
      </c>
      <c r="T11" s="157" t="s">
        <v>130</v>
      </c>
      <c r="U11" s="157">
        <v>0</v>
      </c>
      <c r="V11" s="157">
        <f>ROUND(E11*U11,2)</f>
        <v>0</v>
      </c>
      <c r="W11" s="157"/>
      <c r="X11" s="157" t="s">
        <v>131</v>
      </c>
      <c r="Y11" s="157" t="s">
        <v>132</v>
      </c>
      <c r="Z11" s="147"/>
      <c r="AA11" s="147"/>
      <c r="AB11" s="147"/>
      <c r="AC11" s="147"/>
      <c r="AD11" s="147"/>
      <c r="AE11" s="147"/>
      <c r="AF11" s="147"/>
      <c r="AG11" s="147" t="s">
        <v>133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2" x14ac:dyDescent="0.25">
      <c r="A12" s="154"/>
      <c r="B12" s="155"/>
      <c r="C12" s="178" t="s">
        <v>140</v>
      </c>
      <c r="D12" s="159"/>
      <c r="E12" s="160">
        <v>49.6</v>
      </c>
      <c r="F12" s="157"/>
      <c r="G12" s="157"/>
      <c r="H12" s="157"/>
      <c r="I12" s="157"/>
      <c r="J12" s="157"/>
      <c r="K12" s="157"/>
      <c r="L12" s="157"/>
      <c r="M12" s="157"/>
      <c r="N12" s="156"/>
      <c r="O12" s="156"/>
      <c r="P12" s="156"/>
      <c r="Q12" s="156"/>
      <c r="R12" s="157"/>
      <c r="S12" s="157"/>
      <c r="T12" s="157"/>
      <c r="U12" s="157"/>
      <c r="V12" s="157"/>
      <c r="W12" s="157"/>
      <c r="X12" s="157"/>
      <c r="Y12" s="157"/>
      <c r="Z12" s="147"/>
      <c r="AA12" s="147"/>
      <c r="AB12" s="147"/>
      <c r="AC12" s="147"/>
      <c r="AD12" s="147"/>
      <c r="AE12" s="147"/>
      <c r="AF12" s="147"/>
      <c r="AG12" s="147" t="s">
        <v>135</v>
      </c>
      <c r="AH12" s="147">
        <v>0</v>
      </c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3" x14ac:dyDescent="0.25">
      <c r="A13" s="154"/>
      <c r="B13" s="155"/>
      <c r="C13" s="178" t="s">
        <v>141</v>
      </c>
      <c r="D13" s="159"/>
      <c r="E13" s="160">
        <v>16.600000000000001</v>
      </c>
      <c r="F13" s="157"/>
      <c r="G13" s="157"/>
      <c r="H13" s="157"/>
      <c r="I13" s="157"/>
      <c r="J13" s="157"/>
      <c r="K13" s="157"/>
      <c r="L13" s="157"/>
      <c r="M13" s="157"/>
      <c r="N13" s="156"/>
      <c r="O13" s="156"/>
      <c r="P13" s="156"/>
      <c r="Q13" s="156"/>
      <c r="R13" s="157"/>
      <c r="S13" s="157"/>
      <c r="T13" s="157"/>
      <c r="U13" s="157"/>
      <c r="V13" s="157"/>
      <c r="W13" s="157"/>
      <c r="X13" s="157"/>
      <c r="Y13" s="157"/>
      <c r="Z13" s="147"/>
      <c r="AA13" s="147"/>
      <c r="AB13" s="147"/>
      <c r="AC13" s="147"/>
      <c r="AD13" s="147"/>
      <c r="AE13" s="147"/>
      <c r="AF13" s="147"/>
      <c r="AG13" s="147" t="s">
        <v>135</v>
      </c>
      <c r="AH13" s="147">
        <v>0</v>
      </c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x14ac:dyDescent="0.25">
      <c r="A14" s="163" t="s">
        <v>124</v>
      </c>
      <c r="B14" s="164" t="s">
        <v>91</v>
      </c>
      <c r="C14" s="176" t="s">
        <v>92</v>
      </c>
      <c r="D14" s="165"/>
      <c r="E14" s="166"/>
      <c r="F14" s="167"/>
      <c r="G14" s="168">
        <f>SUMIF(AG15:AG18,"&lt;&gt;NOR",G15:G18)</f>
        <v>0</v>
      </c>
      <c r="H14" s="162"/>
      <c r="I14" s="162">
        <f>SUM(I15:I18)</f>
        <v>0</v>
      </c>
      <c r="J14" s="162"/>
      <c r="K14" s="162">
        <f>SUM(K15:K18)</f>
        <v>0</v>
      </c>
      <c r="L14" s="162"/>
      <c r="M14" s="162">
        <f>SUM(M15:M18)</f>
        <v>0</v>
      </c>
      <c r="N14" s="161"/>
      <c r="O14" s="161">
        <f>SUM(O15:O18)</f>
        <v>0.06</v>
      </c>
      <c r="P14" s="161"/>
      <c r="Q14" s="161">
        <f>SUM(Q15:Q18)</f>
        <v>0</v>
      </c>
      <c r="R14" s="162"/>
      <c r="S14" s="162"/>
      <c r="T14" s="162"/>
      <c r="U14" s="162"/>
      <c r="V14" s="162">
        <f>SUM(V15:V18)</f>
        <v>12.36</v>
      </c>
      <c r="W14" s="162"/>
      <c r="X14" s="162"/>
      <c r="Y14" s="162"/>
      <c r="AG14" t="s">
        <v>125</v>
      </c>
    </row>
    <row r="15" spans="1:60" ht="20.399999999999999" outlineLevel="1" x14ac:dyDescent="0.25">
      <c r="A15" s="170">
        <v>3</v>
      </c>
      <c r="B15" s="171" t="s">
        <v>142</v>
      </c>
      <c r="C15" s="177" t="s">
        <v>143</v>
      </c>
      <c r="D15" s="172" t="s">
        <v>144</v>
      </c>
      <c r="E15" s="173">
        <v>95.1</v>
      </c>
      <c r="F15" s="174"/>
      <c r="G15" s="175">
        <f>ROUND(E15*F15,2)</f>
        <v>0</v>
      </c>
      <c r="H15" s="158"/>
      <c r="I15" s="157">
        <f>ROUND(E15*H15,2)</f>
        <v>0</v>
      </c>
      <c r="J15" s="158"/>
      <c r="K15" s="157">
        <f>ROUND(E15*J15,2)</f>
        <v>0</v>
      </c>
      <c r="L15" s="157">
        <v>21</v>
      </c>
      <c r="M15" s="157">
        <f>G15*(1+L15/100)</f>
        <v>0</v>
      </c>
      <c r="N15" s="156">
        <v>1.7000000000000001E-4</v>
      </c>
      <c r="O15" s="156">
        <f>ROUND(E15*N15,2)</f>
        <v>0.02</v>
      </c>
      <c r="P15" s="156">
        <v>0</v>
      </c>
      <c r="Q15" s="156">
        <f>ROUND(E15*P15,2)</f>
        <v>0</v>
      </c>
      <c r="R15" s="157"/>
      <c r="S15" s="157" t="s">
        <v>129</v>
      </c>
      <c r="T15" s="157" t="s">
        <v>130</v>
      </c>
      <c r="U15" s="157">
        <v>0.03</v>
      </c>
      <c r="V15" s="157">
        <f>ROUND(E15*U15,2)</f>
        <v>2.85</v>
      </c>
      <c r="W15" s="157"/>
      <c r="X15" s="157" t="s">
        <v>131</v>
      </c>
      <c r="Y15" s="157" t="s">
        <v>132</v>
      </c>
      <c r="Z15" s="147"/>
      <c r="AA15" s="147"/>
      <c r="AB15" s="147"/>
      <c r="AC15" s="147"/>
      <c r="AD15" s="147"/>
      <c r="AE15" s="147"/>
      <c r="AF15" s="147"/>
      <c r="AG15" s="147" t="s">
        <v>133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2" x14ac:dyDescent="0.25">
      <c r="A16" s="154"/>
      <c r="B16" s="155"/>
      <c r="C16" s="178" t="s">
        <v>145</v>
      </c>
      <c r="D16" s="159"/>
      <c r="E16" s="160">
        <v>95.1</v>
      </c>
      <c r="F16" s="157"/>
      <c r="G16" s="157"/>
      <c r="H16" s="157"/>
      <c r="I16" s="157"/>
      <c r="J16" s="157"/>
      <c r="K16" s="157"/>
      <c r="L16" s="157"/>
      <c r="M16" s="157"/>
      <c r="N16" s="156"/>
      <c r="O16" s="156"/>
      <c r="P16" s="156"/>
      <c r="Q16" s="156"/>
      <c r="R16" s="157"/>
      <c r="S16" s="157"/>
      <c r="T16" s="157"/>
      <c r="U16" s="157"/>
      <c r="V16" s="157"/>
      <c r="W16" s="157"/>
      <c r="X16" s="157"/>
      <c r="Y16" s="157"/>
      <c r="Z16" s="147"/>
      <c r="AA16" s="147"/>
      <c r="AB16" s="147"/>
      <c r="AC16" s="147"/>
      <c r="AD16" s="147"/>
      <c r="AE16" s="147"/>
      <c r="AF16" s="147"/>
      <c r="AG16" s="147" t="s">
        <v>135</v>
      </c>
      <c r="AH16" s="147">
        <v>5</v>
      </c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ht="20.399999999999999" outlineLevel="1" x14ac:dyDescent="0.25">
      <c r="A17" s="170">
        <v>4</v>
      </c>
      <c r="B17" s="171" t="s">
        <v>146</v>
      </c>
      <c r="C17" s="177" t="s">
        <v>147</v>
      </c>
      <c r="D17" s="172" t="s">
        <v>144</v>
      </c>
      <c r="E17" s="173">
        <v>95.1</v>
      </c>
      <c r="F17" s="174"/>
      <c r="G17" s="175">
        <f>ROUND(E17*F17,2)</f>
        <v>0</v>
      </c>
      <c r="H17" s="158"/>
      <c r="I17" s="157">
        <f>ROUND(E17*H17,2)</f>
        <v>0</v>
      </c>
      <c r="J17" s="158"/>
      <c r="K17" s="157">
        <f>ROUND(E17*J17,2)</f>
        <v>0</v>
      </c>
      <c r="L17" s="157">
        <v>21</v>
      </c>
      <c r="M17" s="157">
        <f>G17*(1+L17/100)</f>
        <v>0</v>
      </c>
      <c r="N17" s="156">
        <v>4.6000000000000001E-4</v>
      </c>
      <c r="O17" s="156">
        <f>ROUND(E17*N17,2)</f>
        <v>0.04</v>
      </c>
      <c r="P17" s="156">
        <v>0</v>
      </c>
      <c r="Q17" s="156">
        <f>ROUND(E17*P17,2)</f>
        <v>0</v>
      </c>
      <c r="R17" s="157"/>
      <c r="S17" s="157" t="s">
        <v>129</v>
      </c>
      <c r="T17" s="157" t="s">
        <v>130</v>
      </c>
      <c r="U17" s="157">
        <v>0.1</v>
      </c>
      <c r="V17" s="157">
        <f>ROUND(E17*U17,2)</f>
        <v>9.51</v>
      </c>
      <c r="W17" s="157"/>
      <c r="X17" s="157" t="s">
        <v>131</v>
      </c>
      <c r="Y17" s="157" t="s">
        <v>132</v>
      </c>
      <c r="Z17" s="147"/>
      <c r="AA17" s="147"/>
      <c r="AB17" s="147"/>
      <c r="AC17" s="147"/>
      <c r="AD17" s="147"/>
      <c r="AE17" s="147"/>
      <c r="AF17" s="147"/>
      <c r="AG17" s="147" t="s">
        <v>133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2" x14ac:dyDescent="0.25">
      <c r="A18" s="154"/>
      <c r="B18" s="155"/>
      <c r="C18" s="178" t="s">
        <v>148</v>
      </c>
      <c r="D18" s="159"/>
      <c r="E18" s="160">
        <v>95.1</v>
      </c>
      <c r="F18" s="157"/>
      <c r="G18" s="157"/>
      <c r="H18" s="157"/>
      <c r="I18" s="157"/>
      <c r="J18" s="157"/>
      <c r="K18" s="157"/>
      <c r="L18" s="157"/>
      <c r="M18" s="157"/>
      <c r="N18" s="156"/>
      <c r="O18" s="156"/>
      <c r="P18" s="156"/>
      <c r="Q18" s="156"/>
      <c r="R18" s="157"/>
      <c r="S18" s="157"/>
      <c r="T18" s="157"/>
      <c r="U18" s="157"/>
      <c r="V18" s="157"/>
      <c r="W18" s="157"/>
      <c r="X18" s="157"/>
      <c r="Y18" s="157"/>
      <c r="Z18" s="147"/>
      <c r="AA18" s="147"/>
      <c r="AB18" s="147"/>
      <c r="AC18" s="147"/>
      <c r="AD18" s="147"/>
      <c r="AE18" s="147"/>
      <c r="AF18" s="147"/>
      <c r="AG18" s="147" t="s">
        <v>135</v>
      </c>
      <c r="AH18" s="147">
        <v>0</v>
      </c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x14ac:dyDescent="0.25">
      <c r="A19" s="3"/>
      <c r="B19" s="4"/>
      <c r="C19" s="179"/>
      <c r="D19" s="6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AE19">
        <v>12</v>
      </c>
      <c r="AF19">
        <v>21</v>
      </c>
      <c r="AG19" t="s">
        <v>110</v>
      </c>
    </row>
    <row r="20" spans="1:60" x14ac:dyDescent="0.25">
      <c r="A20" s="150"/>
      <c r="B20" s="151" t="s">
        <v>31</v>
      </c>
      <c r="C20" s="180"/>
      <c r="D20" s="152"/>
      <c r="E20" s="153"/>
      <c r="F20" s="153"/>
      <c r="G20" s="169">
        <f>G8+G14</f>
        <v>0</v>
      </c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AE20">
        <f>SUMIF(L7:L18,AE19,G7:G18)</f>
        <v>0</v>
      </c>
      <c r="AF20">
        <f>SUMIF(L7:L18,AF19,G7:G18)</f>
        <v>0</v>
      </c>
      <c r="AG20" t="s">
        <v>149</v>
      </c>
    </row>
    <row r="21" spans="1:60" x14ac:dyDescent="0.25">
      <c r="A21" s="3"/>
      <c r="B21" s="4"/>
      <c r="C21" s="179"/>
      <c r="D21" s="6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</row>
    <row r="22" spans="1:60" x14ac:dyDescent="0.25">
      <c r="A22" s="3"/>
      <c r="B22" s="4"/>
      <c r="C22" s="179"/>
      <c r="D22" s="6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</row>
    <row r="23" spans="1:60" x14ac:dyDescent="0.25">
      <c r="A23" s="252" t="s">
        <v>150</v>
      </c>
      <c r="B23" s="252"/>
      <c r="C23" s="253"/>
      <c r="D23" s="6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</row>
    <row r="24" spans="1:60" x14ac:dyDescent="0.25">
      <c r="A24" s="254"/>
      <c r="B24" s="255"/>
      <c r="C24" s="256"/>
      <c r="D24" s="255"/>
      <c r="E24" s="255"/>
      <c r="F24" s="255"/>
      <c r="G24" s="257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AG24" t="s">
        <v>151</v>
      </c>
    </row>
    <row r="25" spans="1:60" x14ac:dyDescent="0.25">
      <c r="A25" s="258"/>
      <c r="B25" s="259"/>
      <c r="C25" s="260"/>
      <c r="D25" s="259"/>
      <c r="E25" s="259"/>
      <c r="F25" s="259"/>
      <c r="G25" s="261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</row>
    <row r="26" spans="1:60" x14ac:dyDescent="0.25">
      <c r="A26" s="258"/>
      <c r="B26" s="259"/>
      <c r="C26" s="260"/>
      <c r="D26" s="259"/>
      <c r="E26" s="259"/>
      <c r="F26" s="259"/>
      <c r="G26" s="261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</row>
    <row r="27" spans="1:60" x14ac:dyDescent="0.25">
      <c r="A27" s="258"/>
      <c r="B27" s="259"/>
      <c r="C27" s="260"/>
      <c r="D27" s="259"/>
      <c r="E27" s="259"/>
      <c r="F27" s="259"/>
      <c r="G27" s="261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</row>
    <row r="28" spans="1:60" x14ac:dyDescent="0.25">
      <c r="A28" s="262"/>
      <c r="B28" s="263"/>
      <c r="C28" s="264"/>
      <c r="D28" s="263"/>
      <c r="E28" s="263"/>
      <c r="F28" s="263"/>
      <c r="G28" s="265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</row>
    <row r="29" spans="1:60" x14ac:dyDescent="0.25">
      <c r="A29" s="3"/>
      <c r="B29" s="4"/>
      <c r="C29" s="179"/>
      <c r="D29" s="6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</row>
    <row r="30" spans="1:60" x14ac:dyDescent="0.25">
      <c r="C30" s="181"/>
      <c r="D30" s="10"/>
      <c r="AG30" t="s">
        <v>152</v>
      </c>
    </row>
    <row r="31" spans="1:60" x14ac:dyDescent="0.25">
      <c r="D31" s="10"/>
    </row>
    <row r="32" spans="1:60" x14ac:dyDescent="0.25">
      <c r="D32" s="10"/>
    </row>
    <row r="33" spans="4:4" x14ac:dyDescent="0.25">
      <c r="D33" s="10"/>
    </row>
    <row r="34" spans="4:4" x14ac:dyDescent="0.25">
      <c r="D34" s="10"/>
    </row>
    <row r="35" spans="4:4" x14ac:dyDescent="0.25">
      <c r="D35" s="10"/>
    </row>
    <row r="36" spans="4:4" x14ac:dyDescent="0.25">
      <c r="D36" s="10"/>
    </row>
    <row r="37" spans="4:4" x14ac:dyDescent="0.25">
      <c r="D37" s="10"/>
    </row>
    <row r="38" spans="4:4" x14ac:dyDescent="0.25">
      <c r="D38" s="10"/>
    </row>
    <row r="39" spans="4:4" x14ac:dyDescent="0.25">
      <c r="D39" s="10"/>
    </row>
    <row r="40" spans="4:4" x14ac:dyDescent="0.25">
      <c r="D40" s="10"/>
    </row>
    <row r="41" spans="4:4" x14ac:dyDescent="0.25">
      <c r="D41" s="10"/>
    </row>
    <row r="42" spans="4:4" x14ac:dyDescent="0.25">
      <c r="D42" s="10"/>
    </row>
    <row r="43" spans="4:4" x14ac:dyDescent="0.25">
      <c r="D43" s="10"/>
    </row>
    <row r="44" spans="4:4" x14ac:dyDescent="0.25">
      <c r="D44" s="10"/>
    </row>
    <row r="45" spans="4:4" x14ac:dyDescent="0.25">
      <c r="D45" s="10"/>
    </row>
    <row r="46" spans="4:4" x14ac:dyDescent="0.25">
      <c r="D46" s="10"/>
    </row>
    <row r="47" spans="4:4" x14ac:dyDescent="0.25">
      <c r="D47" s="10"/>
    </row>
    <row r="48" spans="4:4" x14ac:dyDescent="0.25">
      <c r="D48" s="10"/>
    </row>
    <row r="49" spans="4:4" x14ac:dyDescent="0.25">
      <c r="D49" s="10"/>
    </row>
    <row r="50" spans="4:4" x14ac:dyDescent="0.25">
      <c r="D50" s="10"/>
    </row>
    <row r="51" spans="4:4" x14ac:dyDescent="0.25">
      <c r="D51" s="10"/>
    </row>
    <row r="52" spans="4:4" x14ac:dyDescent="0.25">
      <c r="D52" s="10"/>
    </row>
    <row r="53" spans="4:4" x14ac:dyDescent="0.25">
      <c r="D53" s="10"/>
    </row>
    <row r="54" spans="4:4" x14ac:dyDescent="0.25">
      <c r="D54" s="10"/>
    </row>
    <row r="55" spans="4:4" x14ac:dyDescent="0.25">
      <c r="D55" s="10"/>
    </row>
    <row r="56" spans="4:4" x14ac:dyDescent="0.25">
      <c r="D56" s="10"/>
    </row>
    <row r="57" spans="4:4" x14ac:dyDescent="0.25">
      <c r="D57" s="10"/>
    </row>
    <row r="58" spans="4:4" x14ac:dyDescent="0.25">
      <c r="D58" s="10"/>
    </row>
    <row r="59" spans="4:4" x14ac:dyDescent="0.25">
      <c r="D59" s="10"/>
    </row>
    <row r="60" spans="4:4" x14ac:dyDescent="0.25">
      <c r="D60" s="10"/>
    </row>
    <row r="61" spans="4:4" x14ac:dyDescent="0.25">
      <c r="D61" s="10"/>
    </row>
    <row r="62" spans="4:4" x14ac:dyDescent="0.25">
      <c r="D62" s="10"/>
    </row>
    <row r="63" spans="4:4" x14ac:dyDescent="0.25">
      <c r="D63" s="10"/>
    </row>
    <row r="64" spans="4:4" x14ac:dyDescent="0.25">
      <c r="D64" s="10"/>
    </row>
    <row r="65" spans="4:4" x14ac:dyDescent="0.25">
      <c r="D65" s="10"/>
    </row>
    <row r="66" spans="4:4" x14ac:dyDescent="0.25">
      <c r="D66" s="10"/>
    </row>
    <row r="67" spans="4:4" x14ac:dyDescent="0.25">
      <c r="D67" s="10"/>
    </row>
    <row r="68" spans="4:4" x14ac:dyDescent="0.25">
      <c r="D68" s="10"/>
    </row>
    <row r="69" spans="4:4" x14ac:dyDescent="0.25">
      <c r="D69" s="10"/>
    </row>
    <row r="70" spans="4:4" x14ac:dyDescent="0.25">
      <c r="D70" s="10"/>
    </row>
    <row r="71" spans="4:4" x14ac:dyDescent="0.25">
      <c r="D71" s="10"/>
    </row>
    <row r="72" spans="4:4" x14ac:dyDescent="0.25">
      <c r="D72" s="10"/>
    </row>
    <row r="73" spans="4:4" x14ac:dyDescent="0.25">
      <c r="D73" s="10"/>
    </row>
    <row r="74" spans="4:4" x14ac:dyDescent="0.25">
      <c r="D74" s="10"/>
    </row>
    <row r="75" spans="4:4" x14ac:dyDescent="0.25">
      <c r="D75" s="10"/>
    </row>
    <row r="76" spans="4:4" x14ac:dyDescent="0.25">
      <c r="D76" s="10"/>
    </row>
    <row r="77" spans="4:4" x14ac:dyDescent="0.25">
      <c r="D77" s="10"/>
    </row>
    <row r="78" spans="4:4" x14ac:dyDescent="0.25">
      <c r="D78" s="10"/>
    </row>
    <row r="79" spans="4:4" x14ac:dyDescent="0.25">
      <c r="D79" s="10"/>
    </row>
    <row r="80" spans="4:4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mergeCells count="6">
    <mergeCell ref="A24:G28"/>
    <mergeCell ref="A1:G1"/>
    <mergeCell ref="C2:G2"/>
    <mergeCell ref="C3:G3"/>
    <mergeCell ref="C4:G4"/>
    <mergeCell ref="A23:C23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36C982-2EC5-489F-99E7-A05AAD1373E2}">
  <sheetPr>
    <outlinePr summaryBelow="0"/>
  </sheetPr>
  <dimension ref="A1:BH5000"/>
  <sheetViews>
    <sheetView workbookViewId="0">
      <pane ySplit="7" topLeftCell="A8" activePane="bottomLeft" state="frozen"/>
      <selection pane="bottomLeft" activeCell="C4" sqref="C4:G4"/>
    </sheetView>
  </sheetViews>
  <sheetFormatPr defaultRowHeight="13.2" outlineLevelRow="1" x14ac:dyDescent="0.25"/>
  <cols>
    <col min="1" max="1" width="3.44140625" customWidth="1"/>
    <col min="2" max="2" width="12.5546875" style="120" customWidth="1"/>
    <col min="3" max="3" width="38.33203125" style="120" customWidth="1"/>
    <col min="4" max="4" width="4.88671875" customWidth="1"/>
    <col min="5" max="5" width="10.5546875" customWidth="1"/>
    <col min="6" max="6" width="9.88671875" customWidth="1"/>
    <col min="7" max="7" width="12.664062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245" t="s">
        <v>7</v>
      </c>
      <c r="B1" s="245"/>
      <c r="C1" s="245"/>
      <c r="D1" s="245"/>
      <c r="E1" s="245"/>
      <c r="F1" s="245"/>
      <c r="G1" s="245"/>
      <c r="AG1" t="s">
        <v>98</v>
      </c>
    </row>
    <row r="2" spans="1:60" ht="24.9" customHeight="1" x14ac:dyDescent="0.25">
      <c r="A2" s="139" t="s">
        <v>8</v>
      </c>
      <c r="B2" s="49" t="s">
        <v>43</v>
      </c>
      <c r="C2" s="246" t="s">
        <v>297</v>
      </c>
      <c r="D2" s="247"/>
      <c r="E2" s="247"/>
      <c r="F2" s="247"/>
      <c r="G2" s="248"/>
      <c r="AG2" t="s">
        <v>99</v>
      </c>
    </row>
    <row r="3" spans="1:60" ht="24.9" customHeight="1" x14ac:dyDescent="0.25">
      <c r="A3" s="139" t="s">
        <v>9</v>
      </c>
      <c r="B3" s="49" t="s">
        <v>45</v>
      </c>
      <c r="C3" s="246"/>
      <c r="D3" s="247"/>
      <c r="E3" s="247"/>
      <c r="F3" s="247"/>
      <c r="G3" s="248"/>
      <c r="AC3" s="120" t="s">
        <v>99</v>
      </c>
      <c r="AG3" t="s">
        <v>100</v>
      </c>
    </row>
    <row r="4" spans="1:60" ht="24.9" customHeight="1" x14ac:dyDescent="0.25">
      <c r="A4" s="140" t="s">
        <v>10</v>
      </c>
      <c r="B4" s="141" t="s">
        <v>45</v>
      </c>
      <c r="C4" s="249" t="s">
        <v>49</v>
      </c>
      <c r="D4" s="250"/>
      <c r="E4" s="250"/>
      <c r="F4" s="250"/>
      <c r="G4" s="251"/>
      <c r="AG4" t="s">
        <v>101</v>
      </c>
    </row>
    <row r="5" spans="1:60" x14ac:dyDescent="0.25">
      <c r="D5" s="10"/>
    </row>
    <row r="6" spans="1:60" ht="39.6" x14ac:dyDescent="0.25">
      <c r="A6" s="143" t="s">
        <v>102</v>
      </c>
      <c r="B6" s="145" t="s">
        <v>103</v>
      </c>
      <c r="C6" s="145" t="s">
        <v>104</v>
      </c>
      <c r="D6" s="144" t="s">
        <v>105</v>
      </c>
      <c r="E6" s="143" t="s">
        <v>106</v>
      </c>
      <c r="F6" s="142" t="s">
        <v>107</v>
      </c>
      <c r="G6" s="143" t="s">
        <v>31</v>
      </c>
      <c r="H6" s="146" t="s">
        <v>32</v>
      </c>
      <c r="I6" s="146" t="s">
        <v>108</v>
      </c>
      <c r="J6" s="146" t="s">
        <v>33</v>
      </c>
      <c r="K6" s="146" t="s">
        <v>109</v>
      </c>
      <c r="L6" s="146" t="s">
        <v>110</v>
      </c>
      <c r="M6" s="146" t="s">
        <v>111</v>
      </c>
      <c r="N6" s="146" t="s">
        <v>112</v>
      </c>
      <c r="O6" s="146" t="s">
        <v>113</v>
      </c>
      <c r="P6" s="146" t="s">
        <v>114</v>
      </c>
      <c r="Q6" s="146" t="s">
        <v>115</v>
      </c>
      <c r="R6" s="146" t="s">
        <v>116</v>
      </c>
      <c r="S6" s="146" t="s">
        <v>117</v>
      </c>
      <c r="T6" s="146" t="s">
        <v>118</v>
      </c>
      <c r="U6" s="146" t="s">
        <v>119</v>
      </c>
      <c r="V6" s="146" t="s">
        <v>120</v>
      </c>
      <c r="W6" s="146" t="s">
        <v>121</v>
      </c>
      <c r="X6" s="146" t="s">
        <v>122</v>
      </c>
      <c r="Y6" s="146" t="s">
        <v>123</v>
      </c>
    </row>
    <row r="7" spans="1:60" hidden="1" x14ac:dyDescent="0.25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5">
      <c r="A8" s="163" t="s">
        <v>124</v>
      </c>
      <c r="B8" s="164" t="s">
        <v>79</v>
      </c>
      <c r="C8" s="176" t="s">
        <v>80</v>
      </c>
      <c r="D8" s="165"/>
      <c r="E8" s="166"/>
      <c r="F8" s="167"/>
      <c r="G8" s="168">
        <f>SUMIF(AG9:AG10,"&lt;&gt;NOR",G9:G10)</f>
        <v>0</v>
      </c>
      <c r="H8" s="162"/>
      <c r="I8" s="162">
        <f>SUM(I9:I10)</f>
        <v>0</v>
      </c>
      <c r="J8" s="162"/>
      <c r="K8" s="162">
        <f>SUM(K9:K10)</f>
        <v>0</v>
      </c>
      <c r="L8" s="162"/>
      <c r="M8" s="162">
        <f>SUM(M9:M10)</f>
        <v>0</v>
      </c>
      <c r="N8" s="161"/>
      <c r="O8" s="161">
        <f>SUM(O9:O10)</f>
        <v>0</v>
      </c>
      <c r="P8" s="161"/>
      <c r="Q8" s="161">
        <f>SUM(Q9:Q10)</f>
        <v>0</v>
      </c>
      <c r="R8" s="162"/>
      <c r="S8" s="162"/>
      <c r="T8" s="162"/>
      <c r="U8" s="162"/>
      <c r="V8" s="162">
        <f>SUM(V9:V10)</f>
        <v>0</v>
      </c>
      <c r="W8" s="162"/>
      <c r="X8" s="162"/>
      <c r="Y8" s="162"/>
      <c r="AG8" t="s">
        <v>125</v>
      </c>
    </row>
    <row r="9" spans="1:60" outlineLevel="1" x14ac:dyDescent="0.25">
      <c r="A9" s="182">
        <v>1</v>
      </c>
      <c r="B9" s="183" t="s">
        <v>153</v>
      </c>
      <c r="C9" s="188" t="s">
        <v>154</v>
      </c>
      <c r="D9" s="184" t="s">
        <v>155</v>
      </c>
      <c r="E9" s="185">
        <v>1</v>
      </c>
      <c r="F9" s="186"/>
      <c r="G9" s="187">
        <f>ROUND(E9*F9,2)</f>
        <v>0</v>
      </c>
      <c r="H9" s="158"/>
      <c r="I9" s="157">
        <f>ROUND(E9*H9,2)</f>
        <v>0</v>
      </c>
      <c r="J9" s="158"/>
      <c r="K9" s="157">
        <f>ROUND(E9*J9,2)</f>
        <v>0</v>
      </c>
      <c r="L9" s="157">
        <v>21</v>
      </c>
      <c r="M9" s="157">
        <f>G9*(1+L9/100)</f>
        <v>0</v>
      </c>
      <c r="N9" s="156">
        <v>0</v>
      </c>
      <c r="O9" s="156">
        <f>ROUND(E9*N9,2)</f>
        <v>0</v>
      </c>
      <c r="P9" s="156">
        <v>0</v>
      </c>
      <c r="Q9" s="156">
        <f>ROUND(E9*P9,2)</f>
        <v>0</v>
      </c>
      <c r="R9" s="157"/>
      <c r="S9" s="157" t="s">
        <v>139</v>
      </c>
      <c r="T9" s="157" t="s">
        <v>130</v>
      </c>
      <c r="U9" s="157">
        <v>0</v>
      </c>
      <c r="V9" s="157">
        <f>ROUND(E9*U9,2)</f>
        <v>0</v>
      </c>
      <c r="W9" s="157"/>
      <c r="X9" s="157" t="s">
        <v>131</v>
      </c>
      <c r="Y9" s="157" t="s">
        <v>132</v>
      </c>
      <c r="Z9" s="147"/>
      <c r="AA9" s="147"/>
      <c r="AB9" s="147"/>
      <c r="AC9" s="147"/>
      <c r="AD9" s="147"/>
      <c r="AE9" s="147"/>
      <c r="AF9" s="147"/>
      <c r="AG9" s="147" t="s">
        <v>133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 x14ac:dyDescent="0.25">
      <c r="A10" s="170">
        <v>2</v>
      </c>
      <c r="B10" s="171" t="s">
        <v>156</v>
      </c>
      <c r="C10" s="177" t="s">
        <v>49</v>
      </c>
      <c r="D10" s="172" t="s">
        <v>155</v>
      </c>
      <c r="E10" s="173">
        <v>1</v>
      </c>
      <c r="F10" s="174"/>
      <c r="G10" s="175">
        <f>ROUND(E10*F10,2)</f>
        <v>0</v>
      </c>
      <c r="H10" s="158"/>
      <c r="I10" s="157">
        <f>ROUND(E10*H10,2)</f>
        <v>0</v>
      </c>
      <c r="J10" s="158"/>
      <c r="K10" s="157">
        <f>ROUND(E10*J10,2)</f>
        <v>0</v>
      </c>
      <c r="L10" s="157">
        <v>21</v>
      </c>
      <c r="M10" s="157">
        <f>G10*(1+L10/100)</f>
        <v>0</v>
      </c>
      <c r="N10" s="156">
        <v>0</v>
      </c>
      <c r="O10" s="156">
        <f>ROUND(E10*N10,2)</f>
        <v>0</v>
      </c>
      <c r="P10" s="156">
        <v>0</v>
      </c>
      <c r="Q10" s="156">
        <f>ROUND(E10*P10,2)</f>
        <v>0</v>
      </c>
      <c r="R10" s="157"/>
      <c r="S10" s="157" t="s">
        <v>139</v>
      </c>
      <c r="T10" s="157" t="s">
        <v>130</v>
      </c>
      <c r="U10" s="157">
        <v>0</v>
      </c>
      <c r="V10" s="157">
        <f>ROUND(E10*U10,2)</f>
        <v>0</v>
      </c>
      <c r="W10" s="157"/>
      <c r="X10" s="157" t="s">
        <v>131</v>
      </c>
      <c r="Y10" s="157" t="s">
        <v>132</v>
      </c>
      <c r="Z10" s="147"/>
      <c r="AA10" s="147"/>
      <c r="AB10" s="147"/>
      <c r="AC10" s="147"/>
      <c r="AD10" s="147"/>
      <c r="AE10" s="147"/>
      <c r="AF10" s="147"/>
      <c r="AG10" s="147" t="s">
        <v>133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x14ac:dyDescent="0.25">
      <c r="A11" s="3"/>
      <c r="B11" s="4"/>
      <c r="C11" s="179"/>
      <c r="D11" s="6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AE11">
        <v>12</v>
      </c>
      <c r="AF11">
        <v>21</v>
      </c>
      <c r="AG11" t="s">
        <v>110</v>
      </c>
    </row>
    <row r="12" spans="1:60" x14ac:dyDescent="0.25">
      <c r="A12" s="150"/>
      <c r="B12" s="151" t="s">
        <v>31</v>
      </c>
      <c r="C12" s="180"/>
      <c r="D12" s="152"/>
      <c r="E12" s="153"/>
      <c r="F12" s="153"/>
      <c r="G12" s="169">
        <f>G8</f>
        <v>0</v>
      </c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AE12">
        <f>SUMIF(L7:L10,AE11,G7:G10)</f>
        <v>0</v>
      </c>
      <c r="AF12">
        <f>SUMIF(L7:L10,AF11,G7:G10)</f>
        <v>0</v>
      </c>
      <c r="AG12" t="s">
        <v>149</v>
      </c>
    </row>
    <row r="13" spans="1:60" x14ac:dyDescent="0.25">
      <c r="A13" s="3"/>
      <c r="B13" s="4"/>
      <c r="C13" s="179"/>
      <c r="D13" s="6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</row>
    <row r="14" spans="1:60" x14ac:dyDescent="0.25">
      <c r="A14" s="3"/>
      <c r="B14" s="4"/>
      <c r="C14" s="179"/>
      <c r="D14" s="6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</row>
    <row r="15" spans="1:60" x14ac:dyDescent="0.25">
      <c r="A15" s="252" t="s">
        <v>150</v>
      </c>
      <c r="B15" s="252"/>
      <c r="C15" s="253"/>
      <c r="D15" s="6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</row>
    <row r="16" spans="1:60" x14ac:dyDescent="0.25">
      <c r="A16" s="254"/>
      <c r="B16" s="255"/>
      <c r="C16" s="256"/>
      <c r="D16" s="255"/>
      <c r="E16" s="255"/>
      <c r="F16" s="255"/>
      <c r="G16" s="257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AG16" t="s">
        <v>151</v>
      </c>
    </row>
    <row r="17" spans="1:33" x14ac:dyDescent="0.25">
      <c r="A17" s="258"/>
      <c r="B17" s="259"/>
      <c r="C17" s="260"/>
      <c r="D17" s="259"/>
      <c r="E17" s="259"/>
      <c r="F17" s="259"/>
      <c r="G17" s="261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33" x14ac:dyDescent="0.25">
      <c r="A18" s="258"/>
      <c r="B18" s="259"/>
      <c r="C18" s="260"/>
      <c r="D18" s="259"/>
      <c r="E18" s="259"/>
      <c r="F18" s="259"/>
      <c r="G18" s="261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33" x14ac:dyDescent="0.25">
      <c r="A19" s="258"/>
      <c r="B19" s="259"/>
      <c r="C19" s="260"/>
      <c r="D19" s="259"/>
      <c r="E19" s="259"/>
      <c r="F19" s="259"/>
      <c r="G19" s="261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33" x14ac:dyDescent="0.25">
      <c r="A20" s="262"/>
      <c r="B20" s="263"/>
      <c r="C20" s="264"/>
      <c r="D20" s="263"/>
      <c r="E20" s="263"/>
      <c r="F20" s="263"/>
      <c r="G20" s="265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1:33" x14ac:dyDescent="0.25">
      <c r="A21" s="3"/>
      <c r="B21" s="4"/>
      <c r="C21" s="179"/>
      <c r="D21" s="6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</row>
    <row r="22" spans="1:33" x14ac:dyDescent="0.25">
      <c r="C22" s="181"/>
      <c r="D22" s="10"/>
      <c r="AG22" t="s">
        <v>152</v>
      </c>
    </row>
    <row r="23" spans="1:33" x14ac:dyDescent="0.25">
      <c r="D23" s="10"/>
    </row>
    <row r="24" spans="1:33" x14ac:dyDescent="0.25">
      <c r="D24" s="10"/>
    </row>
    <row r="25" spans="1:33" x14ac:dyDescent="0.25">
      <c r="D25" s="10"/>
    </row>
    <row r="26" spans="1:33" x14ac:dyDescent="0.25">
      <c r="D26" s="10"/>
    </row>
    <row r="27" spans="1:33" x14ac:dyDescent="0.25">
      <c r="D27" s="10"/>
    </row>
    <row r="28" spans="1:33" x14ac:dyDescent="0.25">
      <c r="D28" s="10"/>
    </row>
    <row r="29" spans="1:33" x14ac:dyDescent="0.25">
      <c r="D29" s="10"/>
    </row>
    <row r="30" spans="1:33" x14ac:dyDescent="0.25">
      <c r="D30" s="10"/>
    </row>
    <row r="31" spans="1:33" x14ac:dyDescent="0.25">
      <c r="D31" s="10"/>
    </row>
    <row r="32" spans="1:33" x14ac:dyDescent="0.25">
      <c r="D32" s="10"/>
    </row>
    <row r="33" spans="4:4" x14ac:dyDescent="0.25">
      <c r="D33" s="10"/>
    </row>
    <row r="34" spans="4:4" x14ac:dyDescent="0.25">
      <c r="D34" s="10"/>
    </row>
    <row r="35" spans="4:4" x14ac:dyDescent="0.25">
      <c r="D35" s="10"/>
    </row>
    <row r="36" spans="4:4" x14ac:dyDescent="0.25">
      <c r="D36" s="10"/>
    </row>
    <row r="37" spans="4:4" x14ac:dyDescent="0.25">
      <c r="D37" s="10"/>
    </row>
    <row r="38" spans="4:4" x14ac:dyDescent="0.25">
      <c r="D38" s="10"/>
    </row>
    <row r="39" spans="4:4" x14ac:dyDescent="0.25">
      <c r="D39" s="10"/>
    </row>
    <row r="40" spans="4:4" x14ac:dyDescent="0.25">
      <c r="D40" s="10"/>
    </row>
    <row r="41" spans="4:4" x14ac:dyDescent="0.25">
      <c r="D41" s="10"/>
    </row>
    <row r="42" spans="4:4" x14ac:dyDescent="0.25">
      <c r="D42" s="10"/>
    </row>
    <row r="43" spans="4:4" x14ac:dyDescent="0.25">
      <c r="D43" s="10"/>
    </row>
    <row r="44" spans="4:4" x14ac:dyDescent="0.25">
      <c r="D44" s="10"/>
    </row>
    <row r="45" spans="4:4" x14ac:dyDescent="0.25">
      <c r="D45" s="10"/>
    </row>
    <row r="46" spans="4:4" x14ac:dyDescent="0.25">
      <c r="D46" s="10"/>
    </row>
    <row r="47" spans="4:4" x14ac:dyDescent="0.25">
      <c r="D47" s="10"/>
    </row>
    <row r="48" spans="4:4" x14ac:dyDescent="0.25">
      <c r="D48" s="10"/>
    </row>
    <row r="49" spans="4:4" x14ac:dyDescent="0.25">
      <c r="D49" s="10"/>
    </row>
    <row r="50" spans="4:4" x14ac:dyDescent="0.25">
      <c r="D50" s="10"/>
    </row>
    <row r="51" spans="4:4" x14ac:dyDescent="0.25">
      <c r="D51" s="10"/>
    </row>
    <row r="52" spans="4:4" x14ac:dyDescent="0.25">
      <c r="D52" s="10"/>
    </row>
    <row r="53" spans="4:4" x14ac:dyDescent="0.25">
      <c r="D53" s="10"/>
    </row>
    <row r="54" spans="4:4" x14ac:dyDescent="0.25">
      <c r="D54" s="10"/>
    </row>
    <row r="55" spans="4:4" x14ac:dyDescent="0.25">
      <c r="D55" s="10"/>
    </row>
    <row r="56" spans="4:4" x14ac:dyDescent="0.25">
      <c r="D56" s="10"/>
    </row>
    <row r="57" spans="4:4" x14ac:dyDescent="0.25">
      <c r="D57" s="10"/>
    </row>
    <row r="58" spans="4:4" x14ac:dyDescent="0.25">
      <c r="D58" s="10"/>
    </row>
    <row r="59" spans="4:4" x14ac:dyDescent="0.25">
      <c r="D59" s="10"/>
    </row>
    <row r="60" spans="4:4" x14ac:dyDescent="0.25">
      <c r="D60" s="10"/>
    </row>
    <row r="61" spans="4:4" x14ac:dyDescent="0.25">
      <c r="D61" s="10"/>
    </row>
    <row r="62" spans="4:4" x14ac:dyDescent="0.25">
      <c r="D62" s="10"/>
    </row>
    <row r="63" spans="4:4" x14ac:dyDescent="0.25">
      <c r="D63" s="10"/>
    </row>
    <row r="64" spans="4:4" x14ac:dyDescent="0.25">
      <c r="D64" s="10"/>
    </row>
    <row r="65" spans="4:4" x14ac:dyDescent="0.25">
      <c r="D65" s="10"/>
    </row>
    <row r="66" spans="4:4" x14ac:dyDescent="0.25">
      <c r="D66" s="10"/>
    </row>
    <row r="67" spans="4:4" x14ac:dyDescent="0.25">
      <c r="D67" s="10"/>
    </row>
    <row r="68" spans="4:4" x14ac:dyDescent="0.25">
      <c r="D68" s="10"/>
    </row>
    <row r="69" spans="4:4" x14ac:dyDescent="0.25">
      <c r="D69" s="10"/>
    </row>
    <row r="70" spans="4:4" x14ac:dyDescent="0.25">
      <c r="D70" s="10"/>
    </row>
    <row r="71" spans="4:4" x14ac:dyDescent="0.25">
      <c r="D71" s="10"/>
    </row>
    <row r="72" spans="4:4" x14ac:dyDescent="0.25">
      <c r="D72" s="10"/>
    </row>
    <row r="73" spans="4:4" x14ac:dyDescent="0.25">
      <c r="D73" s="10"/>
    </row>
    <row r="74" spans="4:4" x14ac:dyDescent="0.25">
      <c r="D74" s="10"/>
    </row>
    <row r="75" spans="4:4" x14ac:dyDescent="0.25">
      <c r="D75" s="10"/>
    </row>
    <row r="76" spans="4:4" x14ac:dyDescent="0.25">
      <c r="D76" s="10"/>
    </row>
    <row r="77" spans="4:4" x14ac:dyDescent="0.25">
      <c r="D77" s="10"/>
    </row>
    <row r="78" spans="4:4" x14ac:dyDescent="0.25">
      <c r="D78" s="10"/>
    </row>
    <row r="79" spans="4:4" x14ac:dyDescent="0.25">
      <c r="D79" s="10"/>
    </row>
    <row r="80" spans="4:4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mergeCells count="6">
    <mergeCell ref="A16:G20"/>
    <mergeCell ref="A1:G1"/>
    <mergeCell ref="C2:G2"/>
    <mergeCell ref="C3:G3"/>
    <mergeCell ref="C4:G4"/>
    <mergeCell ref="A15:C15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AF26B8-51F7-4302-9A4E-76A70CEF8272}">
  <sheetPr>
    <outlinePr summaryBelow="0"/>
  </sheetPr>
  <dimension ref="A1:BH5000"/>
  <sheetViews>
    <sheetView workbookViewId="0">
      <pane ySplit="7" topLeftCell="A8" activePane="bottomLeft" state="frozen"/>
      <selection pane="bottomLeft" activeCell="C2" sqref="C2:G2"/>
    </sheetView>
  </sheetViews>
  <sheetFormatPr defaultRowHeight="13.2" outlineLevelRow="3" x14ac:dyDescent="0.25"/>
  <cols>
    <col min="1" max="1" width="3.44140625" customWidth="1"/>
    <col min="2" max="2" width="12.5546875" style="120" customWidth="1"/>
    <col min="3" max="3" width="38.33203125" style="120" customWidth="1"/>
    <col min="4" max="4" width="4.88671875" customWidth="1"/>
    <col min="5" max="5" width="10.5546875" customWidth="1"/>
    <col min="6" max="6" width="9.88671875" customWidth="1"/>
    <col min="7" max="7" width="12.664062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245" t="s">
        <v>7</v>
      </c>
      <c r="B1" s="245"/>
      <c r="C1" s="245"/>
      <c r="D1" s="245"/>
      <c r="E1" s="245"/>
      <c r="F1" s="245"/>
      <c r="G1" s="245"/>
      <c r="AG1" t="s">
        <v>98</v>
      </c>
    </row>
    <row r="2" spans="1:60" ht="24.9" customHeight="1" x14ac:dyDescent="0.25">
      <c r="A2" s="139" t="s">
        <v>8</v>
      </c>
      <c r="B2" s="49" t="s">
        <v>43</v>
      </c>
      <c r="C2" s="246" t="s">
        <v>297</v>
      </c>
      <c r="D2" s="247"/>
      <c r="E2" s="247"/>
      <c r="F2" s="247"/>
      <c r="G2" s="248"/>
      <c r="AG2" t="s">
        <v>99</v>
      </c>
    </row>
    <row r="3" spans="1:60" ht="24.9" customHeight="1" x14ac:dyDescent="0.25">
      <c r="A3" s="139" t="s">
        <v>9</v>
      </c>
      <c r="B3" s="49" t="s">
        <v>45</v>
      </c>
      <c r="C3" s="246"/>
      <c r="D3" s="247"/>
      <c r="E3" s="247"/>
      <c r="F3" s="247"/>
      <c r="G3" s="248"/>
      <c r="AC3" s="120" t="s">
        <v>99</v>
      </c>
      <c r="AG3" t="s">
        <v>100</v>
      </c>
    </row>
    <row r="4" spans="1:60" ht="24.9" customHeight="1" x14ac:dyDescent="0.25">
      <c r="A4" s="140" t="s">
        <v>10</v>
      </c>
      <c r="B4" s="141" t="s">
        <v>50</v>
      </c>
      <c r="C4" s="249" t="s">
        <v>51</v>
      </c>
      <c r="D4" s="250"/>
      <c r="E4" s="250"/>
      <c r="F4" s="250"/>
      <c r="G4" s="251"/>
      <c r="AG4" t="s">
        <v>101</v>
      </c>
    </row>
    <row r="5" spans="1:60" x14ac:dyDescent="0.25">
      <c r="D5" s="10"/>
    </row>
    <row r="6" spans="1:60" ht="39.6" x14ac:dyDescent="0.25">
      <c r="A6" s="143" t="s">
        <v>102</v>
      </c>
      <c r="B6" s="145" t="s">
        <v>103</v>
      </c>
      <c r="C6" s="145" t="s">
        <v>104</v>
      </c>
      <c r="D6" s="144" t="s">
        <v>105</v>
      </c>
      <c r="E6" s="143" t="s">
        <v>106</v>
      </c>
      <c r="F6" s="142" t="s">
        <v>107</v>
      </c>
      <c r="G6" s="143" t="s">
        <v>31</v>
      </c>
      <c r="H6" s="146" t="s">
        <v>32</v>
      </c>
      <c r="I6" s="146" t="s">
        <v>108</v>
      </c>
      <c r="J6" s="146" t="s">
        <v>33</v>
      </c>
      <c r="K6" s="146" t="s">
        <v>109</v>
      </c>
      <c r="L6" s="146" t="s">
        <v>110</v>
      </c>
      <c r="M6" s="146" t="s">
        <v>111</v>
      </c>
      <c r="N6" s="146" t="s">
        <v>112</v>
      </c>
      <c r="O6" s="146" t="s">
        <v>113</v>
      </c>
      <c r="P6" s="146" t="s">
        <v>114</v>
      </c>
      <c r="Q6" s="146" t="s">
        <v>115</v>
      </c>
      <c r="R6" s="146" t="s">
        <v>116</v>
      </c>
      <c r="S6" s="146" t="s">
        <v>117</v>
      </c>
      <c r="T6" s="146" t="s">
        <v>118</v>
      </c>
      <c r="U6" s="146" t="s">
        <v>119</v>
      </c>
      <c r="V6" s="146" t="s">
        <v>120</v>
      </c>
      <c r="W6" s="146" t="s">
        <v>121</v>
      </c>
      <c r="X6" s="146" t="s">
        <v>122</v>
      </c>
      <c r="Y6" s="146" t="s">
        <v>123</v>
      </c>
    </row>
    <row r="7" spans="1:60" hidden="1" x14ac:dyDescent="0.25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5">
      <c r="A8" s="163" t="s">
        <v>124</v>
      </c>
      <c r="B8" s="164" t="s">
        <v>67</v>
      </c>
      <c r="C8" s="176" t="s">
        <v>68</v>
      </c>
      <c r="D8" s="165"/>
      <c r="E8" s="166"/>
      <c r="F8" s="167"/>
      <c r="G8" s="168">
        <f>SUMIF(AG9:AG11,"&lt;&gt;NOR",G9:G11)</f>
        <v>0</v>
      </c>
      <c r="H8" s="162"/>
      <c r="I8" s="162">
        <f>SUM(I9:I11)</f>
        <v>0</v>
      </c>
      <c r="J8" s="162"/>
      <c r="K8" s="162">
        <f>SUM(K9:K11)</f>
        <v>0</v>
      </c>
      <c r="L8" s="162"/>
      <c r="M8" s="162">
        <f>SUM(M9:M11)</f>
        <v>0</v>
      </c>
      <c r="N8" s="161"/>
      <c r="O8" s="161">
        <f>SUM(O9:O11)</f>
        <v>0.28000000000000003</v>
      </c>
      <c r="P8" s="161"/>
      <c r="Q8" s="161">
        <f>SUM(Q9:Q11)</f>
        <v>0</v>
      </c>
      <c r="R8" s="162"/>
      <c r="S8" s="162"/>
      <c r="T8" s="162"/>
      <c r="U8" s="162"/>
      <c r="V8" s="162">
        <f>SUM(V9:V11)</f>
        <v>22.27</v>
      </c>
      <c r="W8" s="162"/>
      <c r="X8" s="162"/>
      <c r="Y8" s="162"/>
      <c r="AG8" t="s">
        <v>125</v>
      </c>
    </row>
    <row r="9" spans="1:60" ht="20.399999999999999" outlineLevel="1" x14ac:dyDescent="0.25">
      <c r="A9" s="170">
        <v>1</v>
      </c>
      <c r="B9" s="171" t="s">
        <v>157</v>
      </c>
      <c r="C9" s="177" t="s">
        <v>158</v>
      </c>
      <c r="D9" s="172" t="s">
        <v>144</v>
      </c>
      <c r="E9" s="173">
        <v>23.44</v>
      </c>
      <c r="F9" s="174"/>
      <c r="G9" s="175">
        <f>ROUND(E9*F9,2)</f>
        <v>0</v>
      </c>
      <c r="H9" s="158"/>
      <c r="I9" s="157">
        <f>ROUND(E9*H9,2)</f>
        <v>0</v>
      </c>
      <c r="J9" s="158"/>
      <c r="K9" s="157">
        <f>ROUND(E9*J9,2)</f>
        <v>0</v>
      </c>
      <c r="L9" s="157">
        <v>21</v>
      </c>
      <c r="M9" s="157">
        <f>G9*(1+L9/100)</f>
        <v>0</v>
      </c>
      <c r="N9" s="156">
        <v>1.201E-2</v>
      </c>
      <c r="O9" s="156">
        <f>ROUND(E9*N9,2)</f>
        <v>0.28000000000000003</v>
      </c>
      <c r="P9" s="156">
        <v>0</v>
      </c>
      <c r="Q9" s="156">
        <f>ROUND(E9*P9,2)</f>
        <v>0</v>
      </c>
      <c r="R9" s="157"/>
      <c r="S9" s="157" t="s">
        <v>129</v>
      </c>
      <c r="T9" s="157" t="s">
        <v>130</v>
      </c>
      <c r="U9" s="157">
        <v>0.95</v>
      </c>
      <c r="V9" s="157">
        <f>ROUND(E9*U9,2)</f>
        <v>22.27</v>
      </c>
      <c r="W9" s="157"/>
      <c r="X9" s="157" t="s">
        <v>131</v>
      </c>
      <c r="Y9" s="157" t="s">
        <v>132</v>
      </c>
      <c r="Z9" s="147"/>
      <c r="AA9" s="147"/>
      <c r="AB9" s="147"/>
      <c r="AC9" s="147"/>
      <c r="AD9" s="147"/>
      <c r="AE9" s="147"/>
      <c r="AF9" s="147"/>
      <c r="AG9" s="147" t="s">
        <v>133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5">
      <c r="A10" s="154"/>
      <c r="B10" s="155"/>
      <c r="C10" s="178" t="s">
        <v>159</v>
      </c>
      <c r="D10" s="159"/>
      <c r="E10" s="160">
        <v>13.2</v>
      </c>
      <c r="F10" s="157"/>
      <c r="G10" s="157"/>
      <c r="H10" s="157"/>
      <c r="I10" s="157"/>
      <c r="J10" s="157"/>
      <c r="K10" s="157"/>
      <c r="L10" s="157"/>
      <c r="M10" s="157"/>
      <c r="N10" s="156"/>
      <c r="O10" s="156"/>
      <c r="P10" s="156"/>
      <c r="Q10" s="156"/>
      <c r="R10" s="157"/>
      <c r="S10" s="157"/>
      <c r="T10" s="157"/>
      <c r="U10" s="157"/>
      <c r="V10" s="157"/>
      <c r="W10" s="157"/>
      <c r="X10" s="157"/>
      <c r="Y10" s="157"/>
      <c r="Z10" s="147"/>
      <c r="AA10" s="147"/>
      <c r="AB10" s="147"/>
      <c r="AC10" s="147"/>
      <c r="AD10" s="147"/>
      <c r="AE10" s="147"/>
      <c r="AF10" s="147"/>
      <c r="AG10" s="147" t="s">
        <v>135</v>
      </c>
      <c r="AH10" s="147">
        <v>0</v>
      </c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3" x14ac:dyDescent="0.25">
      <c r="A11" s="154"/>
      <c r="B11" s="155"/>
      <c r="C11" s="178" t="s">
        <v>160</v>
      </c>
      <c r="D11" s="159"/>
      <c r="E11" s="160">
        <v>10.24</v>
      </c>
      <c r="F11" s="157"/>
      <c r="G11" s="157"/>
      <c r="H11" s="157"/>
      <c r="I11" s="157"/>
      <c r="J11" s="157"/>
      <c r="K11" s="157"/>
      <c r="L11" s="157"/>
      <c r="M11" s="157"/>
      <c r="N11" s="156"/>
      <c r="O11" s="156"/>
      <c r="P11" s="156"/>
      <c r="Q11" s="156"/>
      <c r="R11" s="157"/>
      <c r="S11" s="157"/>
      <c r="T11" s="157"/>
      <c r="U11" s="157"/>
      <c r="V11" s="157"/>
      <c r="W11" s="157"/>
      <c r="X11" s="157"/>
      <c r="Y11" s="157"/>
      <c r="Z11" s="147"/>
      <c r="AA11" s="147"/>
      <c r="AB11" s="147"/>
      <c r="AC11" s="147"/>
      <c r="AD11" s="147"/>
      <c r="AE11" s="147"/>
      <c r="AF11" s="147"/>
      <c r="AG11" s="147" t="s">
        <v>135</v>
      </c>
      <c r="AH11" s="147">
        <v>0</v>
      </c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x14ac:dyDescent="0.25">
      <c r="A12" s="163" t="s">
        <v>124</v>
      </c>
      <c r="B12" s="164" t="s">
        <v>69</v>
      </c>
      <c r="C12" s="176" t="s">
        <v>70</v>
      </c>
      <c r="D12" s="165"/>
      <c r="E12" s="166"/>
      <c r="F12" s="167"/>
      <c r="G12" s="168">
        <f>SUMIF(AG13:AG21,"&lt;&gt;NOR",G13:G21)</f>
        <v>0</v>
      </c>
      <c r="H12" s="162"/>
      <c r="I12" s="162">
        <f>SUM(I13:I21)</f>
        <v>0</v>
      </c>
      <c r="J12" s="162"/>
      <c r="K12" s="162">
        <f>SUM(K13:K21)</f>
        <v>0</v>
      </c>
      <c r="L12" s="162"/>
      <c r="M12" s="162">
        <f>SUM(M13:M21)</f>
        <v>0</v>
      </c>
      <c r="N12" s="161"/>
      <c r="O12" s="161">
        <f>SUM(O13:O21)</f>
        <v>1.24</v>
      </c>
      <c r="P12" s="161"/>
      <c r="Q12" s="161">
        <f>SUM(Q13:Q21)</f>
        <v>0</v>
      </c>
      <c r="R12" s="162"/>
      <c r="S12" s="162"/>
      <c r="T12" s="162"/>
      <c r="U12" s="162"/>
      <c r="V12" s="162">
        <f>SUM(V13:V21)</f>
        <v>60.53</v>
      </c>
      <c r="W12" s="162"/>
      <c r="X12" s="162"/>
      <c r="Y12" s="162"/>
      <c r="AG12" t="s">
        <v>125</v>
      </c>
    </row>
    <row r="13" spans="1:60" outlineLevel="1" x14ac:dyDescent="0.25">
      <c r="A13" s="170">
        <v>2</v>
      </c>
      <c r="B13" s="171" t="s">
        <v>161</v>
      </c>
      <c r="C13" s="177" t="s">
        <v>162</v>
      </c>
      <c r="D13" s="172" t="s">
        <v>144</v>
      </c>
      <c r="E13" s="173">
        <v>28.5</v>
      </c>
      <c r="F13" s="174"/>
      <c r="G13" s="175">
        <f>ROUND(E13*F13,2)</f>
        <v>0</v>
      </c>
      <c r="H13" s="158"/>
      <c r="I13" s="157">
        <f>ROUND(E13*H13,2)</f>
        <v>0</v>
      </c>
      <c r="J13" s="158"/>
      <c r="K13" s="157">
        <f>ROUND(E13*J13,2)</f>
        <v>0</v>
      </c>
      <c r="L13" s="157">
        <v>21</v>
      </c>
      <c r="M13" s="157">
        <f>G13*(1+L13/100)</f>
        <v>0</v>
      </c>
      <c r="N13" s="156">
        <v>1.5740000000000001E-2</v>
      </c>
      <c r="O13" s="156">
        <f>ROUND(E13*N13,2)</f>
        <v>0.45</v>
      </c>
      <c r="P13" s="156">
        <v>0</v>
      </c>
      <c r="Q13" s="156">
        <f>ROUND(E13*P13,2)</f>
        <v>0</v>
      </c>
      <c r="R13" s="157"/>
      <c r="S13" s="157" t="s">
        <v>129</v>
      </c>
      <c r="T13" s="157" t="s">
        <v>163</v>
      </c>
      <c r="U13" s="157">
        <v>0.33</v>
      </c>
      <c r="V13" s="157">
        <f>ROUND(E13*U13,2)</f>
        <v>9.41</v>
      </c>
      <c r="W13" s="157"/>
      <c r="X13" s="157" t="s">
        <v>131</v>
      </c>
      <c r="Y13" s="157" t="s">
        <v>132</v>
      </c>
      <c r="Z13" s="147"/>
      <c r="AA13" s="147"/>
      <c r="AB13" s="147"/>
      <c r="AC13" s="147"/>
      <c r="AD13" s="147"/>
      <c r="AE13" s="147"/>
      <c r="AF13" s="147"/>
      <c r="AG13" s="147" t="s">
        <v>133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2" x14ac:dyDescent="0.25">
      <c r="A14" s="154"/>
      <c r="B14" s="155"/>
      <c r="C14" s="178" t="s">
        <v>164</v>
      </c>
      <c r="D14" s="159"/>
      <c r="E14" s="160">
        <v>12</v>
      </c>
      <c r="F14" s="157"/>
      <c r="G14" s="157"/>
      <c r="H14" s="157"/>
      <c r="I14" s="157"/>
      <c r="J14" s="157"/>
      <c r="K14" s="157"/>
      <c r="L14" s="157"/>
      <c r="M14" s="157"/>
      <c r="N14" s="156"/>
      <c r="O14" s="156"/>
      <c r="P14" s="156"/>
      <c r="Q14" s="156"/>
      <c r="R14" s="157"/>
      <c r="S14" s="157"/>
      <c r="T14" s="157"/>
      <c r="U14" s="157"/>
      <c r="V14" s="157"/>
      <c r="W14" s="157"/>
      <c r="X14" s="157"/>
      <c r="Y14" s="157"/>
      <c r="Z14" s="147"/>
      <c r="AA14" s="147"/>
      <c r="AB14" s="147"/>
      <c r="AC14" s="147"/>
      <c r="AD14" s="147"/>
      <c r="AE14" s="147"/>
      <c r="AF14" s="147"/>
      <c r="AG14" s="147" t="s">
        <v>135</v>
      </c>
      <c r="AH14" s="147">
        <v>0</v>
      </c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3" x14ac:dyDescent="0.25">
      <c r="A15" s="154"/>
      <c r="B15" s="155"/>
      <c r="C15" s="178" t="s">
        <v>164</v>
      </c>
      <c r="D15" s="159"/>
      <c r="E15" s="160">
        <v>12</v>
      </c>
      <c r="F15" s="157"/>
      <c r="G15" s="157"/>
      <c r="H15" s="157"/>
      <c r="I15" s="157"/>
      <c r="J15" s="157"/>
      <c r="K15" s="157"/>
      <c r="L15" s="157"/>
      <c r="M15" s="157"/>
      <c r="N15" s="156"/>
      <c r="O15" s="156"/>
      <c r="P15" s="156"/>
      <c r="Q15" s="156"/>
      <c r="R15" s="157"/>
      <c r="S15" s="157"/>
      <c r="T15" s="157"/>
      <c r="U15" s="157"/>
      <c r="V15" s="157"/>
      <c r="W15" s="157"/>
      <c r="X15" s="157"/>
      <c r="Y15" s="157"/>
      <c r="Z15" s="147"/>
      <c r="AA15" s="147"/>
      <c r="AB15" s="147"/>
      <c r="AC15" s="147"/>
      <c r="AD15" s="147"/>
      <c r="AE15" s="147"/>
      <c r="AF15" s="147"/>
      <c r="AG15" s="147" t="s">
        <v>135</v>
      </c>
      <c r="AH15" s="147">
        <v>0</v>
      </c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3" x14ac:dyDescent="0.25">
      <c r="A16" s="154"/>
      <c r="B16" s="155"/>
      <c r="C16" s="178" t="s">
        <v>165</v>
      </c>
      <c r="D16" s="159"/>
      <c r="E16" s="160">
        <v>4.5</v>
      </c>
      <c r="F16" s="157"/>
      <c r="G16" s="157"/>
      <c r="H16" s="157"/>
      <c r="I16" s="157"/>
      <c r="J16" s="157"/>
      <c r="K16" s="157"/>
      <c r="L16" s="157"/>
      <c r="M16" s="157"/>
      <c r="N16" s="156"/>
      <c r="O16" s="156"/>
      <c r="P16" s="156"/>
      <c r="Q16" s="156"/>
      <c r="R16" s="157"/>
      <c r="S16" s="157"/>
      <c r="T16" s="157"/>
      <c r="U16" s="157"/>
      <c r="V16" s="157"/>
      <c r="W16" s="157"/>
      <c r="X16" s="157"/>
      <c r="Y16" s="157"/>
      <c r="Z16" s="147"/>
      <c r="AA16" s="147"/>
      <c r="AB16" s="147"/>
      <c r="AC16" s="147"/>
      <c r="AD16" s="147"/>
      <c r="AE16" s="147"/>
      <c r="AF16" s="147"/>
      <c r="AG16" s="147" t="s">
        <v>135</v>
      </c>
      <c r="AH16" s="147">
        <v>0</v>
      </c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ht="20.399999999999999" outlineLevel="1" x14ac:dyDescent="0.25">
      <c r="A17" s="170">
        <v>3</v>
      </c>
      <c r="B17" s="171" t="s">
        <v>166</v>
      </c>
      <c r="C17" s="177" t="s">
        <v>167</v>
      </c>
      <c r="D17" s="172" t="s">
        <v>144</v>
      </c>
      <c r="E17" s="173">
        <v>83.8</v>
      </c>
      <c r="F17" s="174"/>
      <c r="G17" s="175">
        <f>ROUND(E17*F17,2)</f>
        <v>0</v>
      </c>
      <c r="H17" s="158"/>
      <c r="I17" s="157">
        <f>ROUND(E17*H17,2)</f>
        <v>0</v>
      </c>
      <c r="J17" s="158"/>
      <c r="K17" s="157">
        <f>ROUND(E17*J17,2)</f>
        <v>0</v>
      </c>
      <c r="L17" s="157">
        <v>21</v>
      </c>
      <c r="M17" s="157">
        <f>G17*(1+L17/100)</f>
        <v>0</v>
      </c>
      <c r="N17" s="156">
        <v>3.6800000000000001E-3</v>
      </c>
      <c r="O17" s="156">
        <f>ROUND(E17*N17,2)</f>
        <v>0.31</v>
      </c>
      <c r="P17" s="156">
        <v>0</v>
      </c>
      <c r="Q17" s="156">
        <f>ROUND(E17*P17,2)</f>
        <v>0</v>
      </c>
      <c r="R17" s="157"/>
      <c r="S17" s="157" t="s">
        <v>129</v>
      </c>
      <c r="T17" s="157" t="s">
        <v>163</v>
      </c>
      <c r="U17" s="157">
        <v>0.36</v>
      </c>
      <c r="V17" s="157">
        <f>ROUND(E17*U17,2)</f>
        <v>30.17</v>
      </c>
      <c r="W17" s="157"/>
      <c r="X17" s="157" t="s">
        <v>131</v>
      </c>
      <c r="Y17" s="157" t="s">
        <v>132</v>
      </c>
      <c r="Z17" s="147"/>
      <c r="AA17" s="147"/>
      <c r="AB17" s="147"/>
      <c r="AC17" s="147"/>
      <c r="AD17" s="147"/>
      <c r="AE17" s="147"/>
      <c r="AF17" s="147"/>
      <c r="AG17" s="147" t="s">
        <v>133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2" x14ac:dyDescent="0.25">
      <c r="A18" s="154"/>
      <c r="B18" s="155"/>
      <c r="C18" s="178" t="s">
        <v>168</v>
      </c>
      <c r="D18" s="159"/>
      <c r="E18" s="160">
        <v>43.4</v>
      </c>
      <c r="F18" s="157"/>
      <c r="G18" s="157"/>
      <c r="H18" s="157"/>
      <c r="I18" s="157"/>
      <c r="J18" s="157"/>
      <c r="K18" s="157"/>
      <c r="L18" s="157"/>
      <c r="M18" s="157"/>
      <c r="N18" s="156"/>
      <c r="O18" s="156"/>
      <c r="P18" s="156"/>
      <c r="Q18" s="156"/>
      <c r="R18" s="157"/>
      <c r="S18" s="157"/>
      <c r="T18" s="157"/>
      <c r="U18" s="157"/>
      <c r="V18" s="157"/>
      <c r="W18" s="157"/>
      <c r="X18" s="157"/>
      <c r="Y18" s="157"/>
      <c r="Z18" s="147"/>
      <c r="AA18" s="147"/>
      <c r="AB18" s="147"/>
      <c r="AC18" s="147"/>
      <c r="AD18" s="147"/>
      <c r="AE18" s="147"/>
      <c r="AF18" s="147"/>
      <c r="AG18" s="147" t="s">
        <v>135</v>
      </c>
      <c r="AH18" s="147">
        <v>0</v>
      </c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3" x14ac:dyDescent="0.25">
      <c r="A19" s="154"/>
      <c r="B19" s="155"/>
      <c r="C19" s="178" t="s">
        <v>169</v>
      </c>
      <c r="D19" s="159"/>
      <c r="E19" s="160">
        <v>40.4</v>
      </c>
      <c r="F19" s="157"/>
      <c r="G19" s="157"/>
      <c r="H19" s="157"/>
      <c r="I19" s="157"/>
      <c r="J19" s="157"/>
      <c r="K19" s="157"/>
      <c r="L19" s="157"/>
      <c r="M19" s="157"/>
      <c r="N19" s="156"/>
      <c r="O19" s="156"/>
      <c r="P19" s="156"/>
      <c r="Q19" s="156"/>
      <c r="R19" s="157"/>
      <c r="S19" s="157"/>
      <c r="T19" s="157"/>
      <c r="U19" s="157"/>
      <c r="V19" s="157"/>
      <c r="W19" s="157"/>
      <c r="X19" s="157"/>
      <c r="Y19" s="157"/>
      <c r="Z19" s="147"/>
      <c r="AA19" s="147"/>
      <c r="AB19" s="147"/>
      <c r="AC19" s="147"/>
      <c r="AD19" s="147"/>
      <c r="AE19" s="147"/>
      <c r="AF19" s="147"/>
      <c r="AG19" s="147" t="s">
        <v>135</v>
      </c>
      <c r="AH19" s="147">
        <v>0</v>
      </c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ht="20.399999999999999" outlineLevel="1" x14ac:dyDescent="0.25">
      <c r="A20" s="170">
        <v>4</v>
      </c>
      <c r="B20" s="171" t="s">
        <v>170</v>
      </c>
      <c r="C20" s="177" t="s">
        <v>171</v>
      </c>
      <c r="D20" s="172" t="s">
        <v>144</v>
      </c>
      <c r="E20" s="173">
        <v>83.8</v>
      </c>
      <c r="F20" s="174"/>
      <c r="G20" s="175">
        <f>ROUND(E20*F20,2)</f>
        <v>0</v>
      </c>
      <c r="H20" s="158"/>
      <c r="I20" s="157">
        <f>ROUND(E20*H20,2)</f>
        <v>0</v>
      </c>
      <c r="J20" s="158"/>
      <c r="K20" s="157">
        <f>ROUND(E20*J20,2)</f>
        <v>0</v>
      </c>
      <c r="L20" s="157">
        <v>21</v>
      </c>
      <c r="M20" s="157">
        <f>G20*(1+L20/100)</f>
        <v>0</v>
      </c>
      <c r="N20" s="156">
        <v>5.7000000000000002E-3</v>
      </c>
      <c r="O20" s="156">
        <f>ROUND(E20*N20,2)</f>
        <v>0.48</v>
      </c>
      <c r="P20" s="156">
        <v>0</v>
      </c>
      <c r="Q20" s="156">
        <f>ROUND(E20*P20,2)</f>
        <v>0</v>
      </c>
      <c r="R20" s="157"/>
      <c r="S20" s="157" t="s">
        <v>129</v>
      </c>
      <c r="T20" s="157" t="s">
        <v>130</v>
      </c>
      <c r="U20" s="157">
        <v>0.25</v>
      </c>
      <c r="V20" s="157">
        <f>ROUND(E20*U20,2)</f>
        <v>20.95</v>
      </c>
      <c r="W20" s="157"/>
      <c r="X20" s="157" t="s">
        <v>131</v>
      </c>
      <c r="Y20" s="157" t="s">
        <v>132</v>
      </c>
      <c r="Z20" s="147"/>
      <c r="AA20" s="147"/>
      <c r="AB20" s="147"/>
      <c r="AC20" s="147"/>
      <c r="AD20" s="147"/>
      <c r="AE20" s="147"/>
      <c r="AF20" s="147"/>
      <c r="AG20" s="147" t="s">
        <v>133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2" x14ac:dyDescent="0.25">
      <c r="A21" s="154"/>
      <c r="B21" s="155"/>
      <c r="C21" s="178" t="s">
        <v>172</v>
      </c>
      <c r="D21" s="159"/>
      <c r="E21" s="160">
        <v>83.8</v>
      </c>
      <c r="F21" s="157"/>
      <c r="G21" s="157"/>
      <c r="H21" s="157"/>
      <c r="I21" s="157"/>
      <c r="J21" s="157"/>
      <c r="K21" s="157"/>
      <c r="L21" s="157"/>
      <c r="M21" s="157"/>
      <c r="N21" s="156"/>
      <c r="O21" s="156"/>
      <c r="P21" s="156"/>
      <c r="Q21" s="156"/>
      <c r="R21" s="157"/>
      <c r="S21" s="157"/>
      <c r="T21" s="157"/>
      <c r="U21" s="157"/>
      <c r="V21" s="157"/>
      <c r="W21" s="157"/>
      <c r="X21" s="157"/>
      <c r="Y21" s="157"/>
      <c r="Z21" s="147"/>
      <c r="AA21" s="147"/>
      <c r="AB21" s="147"/>
      <c r="AC21" s="147"/>
      <c r="AD21" s="147"/>
      <c r="AE21" s="147"/>
      <c r="AF21" s="147"/>
      <c r="AG21" s="147" t="s">
        <v>135</v>
      </c>
      <c r="AH21" s="147">
        <v>5</v>
      </c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x14ac:dyDescent="0.25">
      <c r="A22" s="163" t="s">
        <v>124</v>
      </c>
      <c r="B22" s="164" t="s">
        <v>73</v>
      </c>
      <c r="C22" s="176" t="s">
        <v>74</v>
      </c>
      <c r="D22" s="165"/>
      <c r="E22" s="166"/>
      <c r="F22" s="167"/>
      <c r="G22" s="168">
        <f>SUMIF(AG23:AG23,"&lt;&gt;NOR",G23:G23)</f>
        <v>0</v>
      </c>
      <c r="H22" s="162"/>
      <c r="I22" s="162">
        <f>SUM(I23:I23)</f>
        <v>0</v>
      </c>
      <c r="J22" s="162"/>
      <c r="K22" s="162">
        <f>SUM(K23:K23)</f>
        <v>0</v>
      </c>
      <c r="L22" s="162"/>
      <c r="M22" s="162">
        <f>SUM(M23:M23)</f>
        <v>0</v>
      </c>
      <c r="N22" s="161"/>
      <c r="O22" s="161">
        <f>SUM(O23:O23)</f>
        <v>0.01</v>
      </c>
      <c r="P22" s="161"/>
      <c r="Q22" s="161">
        <f>SUM(Q23:Q23)</f>
        <v>0</v>
      </c>
      <c r="R22" s="162"/>
      <c r="S22" s="162"/>
      <c r="T22" s="162"/>
      <c r="U22" s="162"/>
      <c r="V22" s="162">
        <f>SUM(V23:V23)</f>
        <v>0.26</v>
      </c>
      <c r="W22" s="162"/>
      <c r="X22" s="162"/>
      <c r="Y22" s="162"/>
      <c r="AG22" t="s">
        <v>125</v>
      </c>
    </row>
    <row r="23" spans="1:60" ht="20.399999999999999" outlineLevel="1" x14ac:dyDescent="0.25">
      <c r="A23" s="182">
        <v>5</v>
      </c>
      <c r="B23" s="183" t="s">
        <v>173</v>
      </c>
      <c r="C23" s="188" t="s">
        <v>174</v>
      </c>
      <c r="D23" s="184" t="s">
        <v>155</v>
      </c>
      <c r="E23" s="185">
        <v>1</v>
      </c>
      <c r="F23" s="186"/>
      <c r="G23" s="187">
        <f>ROUND(E23*F23,2)</f>
        <v>0</v>
      </c>
      <c r="H23" s="158"/>
      <c r="I23" s="157">
        <f>ROUND(E23*H23,2)</f>
        <v>0</v>
      </c>
      <c r="J23" s="158"/>
      <c r="K23" s="157">
        <f>ROUND(E23*J23,2)</f>
        <v>0</v>
      </c>
      <c r="L23" s="157">
        <v>21</v>
      </c>
      <c r="M23" s="157">
        <f>G23*(1+L23/100)</f>
        <v>0</v>
      </c>
      <c r="N23" s="156">
        <v>5.9100000000000003E-3</v>
      </c>
      <c r="O23" s="156">
        <f>ROUND(E23*N23,2)</f>
        <v>0.01</v>
      </c>
      <c r="P23" s="156">
        <v>0</v>
      </c>
      <c r="Q23" s="156">
        <f>ROUND(E23*P23,2)</f>
        <v>0</v>
      </c>
      <c r="R23" s="157"/>
      <c r="S23" s="157" t="s">
        <v>139</v>
      </c>
      <c r="T23" s="157" t="s">
        <v>130</v>
      </c>
      <c r="U23" s="157">
        <v>0.26</v>
      </c>
      <c r="V23" s="157">
        <f>ROUND(E23*U23,2)</f>
        <v>0.26</v>
      </c>
      <c r="W23" s="157"/>
      <c r="X23" s="157" t="s">
        <v>131</v>
      </c>
      <c r="Y23" s="157" t="s">
        <v>132</v>
      </c>
      <c r="Z23" s="147"/>
      <c r="AA23" s="147"/>
      <c r="AB23" s="147"/>
      <c r="AC23" s="147"/>
      <c r="AD23" s="147"/>
      <c r="AE23" s="147"/>
      <c r="AF23" s="147"/>
      <c r="AG23" s="147" t="s">
        <v>133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x14ac:dyDescent="0.25">
      <c r="A24" s="163" t="s">
        <v>124</v>
      </c>
      <c r="B24" s="164" t="s">
        <v>77</v>
      </c>
      <c r="C24" s="176" t="s">
        <v>78</v>
      </c>
      <c r="D24" s="165"/>
      <c r="E24" s="166"/>
      <c r="F24" s="167"/>
      <c r="G24" s="168">
        <f>SUMIF(AG25:AG25,"&lt;&gt;NOR",G25:G25)</f>
        <v>0</v>
      </c>
      <c r="H24" s="162"/>
      <c r="I24" s="162">
        <f>SUM(I25:I25)</f>
        <v>0</v>
      </c>
      <c r="J24" s="162"/>
      <c r="K24" s="162">
        <f>SUM(K25:K25)</f>
        <v>0</v>
      </c>
      <c r="L24" s="162"/>
      <c r="M24" s="162">
        <f>SUM(M25:M25)</f>
        <v>0</v>
      </c>
      <c r="N24" s="161"/>
      <c r="O24" s="161">
        <f>SUM(O25:O25)</f>
        <v>0</v>
      </c>
      <c r="P24" s="161"/>
      <c r="Q24" s="161">
        <f>SUM(Q25:Q25)</f>
        <v>0</v>
      </c>
      <c r="R24" s="162"/>
      <c r="S24" s="162"/>
      <c r="T24" s="162"/>
      <c r="U24" s="162"/>
      <c r="V24" s="162">
        <f>SUM(V25:V25)</f>
        <v>1.29</v>
      </c>
      <c r="W24" s="162"/>
      <c r="X24" s="162"/>
      <c r="Y24" s="162"/>
      <c r="AG24" t="s">
        <v>125</v>
      </c>
    </row>
    <row r="25" spans="1:60" outlineLevel="1" x14ac:dyDescent="0.25">
      <c r="A25" s="182">
        <v>6</v>
      </c>
      <c r="B25" s="183" t="s">
        <v>175</v>
      </c>
      <c r="C25" s="188" t="s">
        <v>176</v>
      </c>
      <c r="D25" s="184" t="s">
        <v>177</v>
      </c>
      <c r="E25" s="185">
        <v>1.52206</v>
      </c>
      <c r="F25" s="186"/>
      <c r="G25" s="187">
        <f>ROUND(E25*F25,2)</f>
        <v>0</v>
      </c>
      <c r="H25" s="158"/>
      <c r="I25" s="157">
        <f>ROUND(E25*H25,2)</f>
        <v>0</v>
      </c>
      <c r="J25" s="158"/>
      <c r="K25" s="157">
        <f>ROUND(E25*J25,2)</f>
        <v>0</v>
      </c>
      <c r="L25" s="157">
        <v>21</v>
      </c>
      <c r="M25" s="157">
        <f>G25*(1+L25/100)</f>
        <v>0</v>
      </c>
      <c r="N25" s="156">
        <v>0</v>
      </c>
      <c r="O25" s="156">
        <f>ROUND(E25*N25,2)</f>
        <v>0</v>
      </c>
      <c r="P25" s="156">
        <v>0</v>
      </c>
      <c r="Q25" s="156">
        <f>ROUND(E25*P25,2)</f>
        <v>0</v>
      </c>
      <c r="R25" s="157"/>
      <c r="S25" s="157" t="s">
        <v>129</v>
      </c>
      <c r="T25" s="157" t="s">
        <v>130</v>
      </c>
      <c r="U25" s="157">
        <v>0.85</v>
      </c>
      <c r="V25" s="157">
        <f>ROUND(E25*U25,2)</f>
        <v>1.29</v>
      </c>
      <c r="W25" s="157"/>
      <c r="X25" s="157" t="s">
        <v>178</v>
      </c>
      <c r="Y25" s="157" t="s">
        <v>132</v>
      </c>
      <c r="Z25" s="147"/>
      <c r="AA25" s="147"/>
      <c r="AB25" s="147"/>
      <c r="AC25" s="147"/>
      <c r="AD25" s="147"/>
      <c r="AE25" s="147"/>
      <c r="AF25" s="147"/>
      <c r="AG25" s="147" t="s">
        <v>179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x14ac:dyDescent="0.25">
      <c r="A26" s="163" t="s">
        <v>124</v>
      </c>
      <c r="B26" s="164" t="s">
        <v>81</v>
      </c>
      <c r="C26" s="176" t="s">
        <v>82</v>
      </c>
      <c r="D26" s="165"/>
      <c r="E26" s="166"/>
      <c r="F26" s="167"/>
      <c r="G26" s="168">
        <f>SUMIF(AG27:AG31,"&lt;&gt;NOR",G27:G31)</f>
        <v>0</v>
      </c>
      <c r="H26" s="162"/>
      <c r="I26" s="162">
        <f>SUM(I27:I31)</f>
        <v>0</v>
      </c>
      <c r="J26" s="162"/>
      <c r="K26" s="162">
        <f>SUM(K27:K31)</f>
        <v>0</v>
      </c>
      <c r="L26" s="162"/>
      <c r="M26" s="162">
        <f>SUM(M27:M31)</f>
        <v>0</v>
      </c>
      <c r="N26" s="161"/>
      <c r="O26" s="161">
        <f>SUM(O27:O31)</f>
        <v>0</v>
      </c>
      <c r="P26" s="161"/>
      <c r="Q26" s="161">
        <f>SUM(Q27:Q31)</f>
        <v>0</v>
      </c>
      <c r="R26" s="162"/>
      <c r="S26" s="162"/>
      <c r="T26" s="162"/>
      <c r="U26" s="162"/>
      <c r="V26" s="162">
        <f>SUM(V27:V31)</f>
        <v>0</v>
      </c>
      <c r="W26" s="162"/>
      <c r="X26" s="162"/>
      <c r="Y26" s="162"/>
      <c r="AG26" t="s">
        <v>125</v>
      </c>
    </row>
    <row r="27" spans="1:60" outlineLevel="1" x14ac:dyDescent="0.25">
      <c r="A27" s="182">
        <v>7</v>
      </c>
      <c r="B27" s="183" t="s">
        <v>180</v>
      </c>
      <c r="C27" s="188" t="s">
        <v>181</v>
      </c>
      <c r="D27" s="184" t="s">
        <v>182</v>
      </c>
      <c r="E27" s="185">
        <v>1</v>
      </c>
      <c r="F27" s="186"/>
      <c r="G27" s="187">
        <f>ROUND(E27*F27,2)</f>
        <v>0</v>
      </c>
      <c r="H27" s="158"/>
      <c r="I27" s="157">
        <f>ROUND(E27*H27,2)</f>
        <v>0</v>
      </c>
      <c r="J27" s="158"/>
      <c r="K27" s="157">
        <f>ROUND(E27*J27,2)</f>
        <v>0</v>
      </c>
      <c r="L27" s="157">
        <v>21</v>
      </c>
      <c r="M27" s="157">
        <f>G27*(1+L27/100)</f>
        <v>0</v>
      </c>
      <c r="N27" s="156">
        <v>0</v>
      </c>
      <c r="O27" s="156">
        <f>ROUND(E27*N27,2)</f>
        <v>0</v>
      </c>
      <c r="P27" s="156">
        <v>0</v>
      </c>
      <c r="Q27" s="156">
        <f>ROUND(E27*P27,2)</f>
        <v>0</v>
      </c>
      <c r="R27" s="157"/>
      <c r="S27" s="157" t="s">
        <v>139</v>
      </c>
      <c r="T27" s="157" t="s">
        <v>130</v>
      </c>
      <c r="U27" s="157">
        <v>0</v>
      </c>
      <c r="V27" s="157">
        <f>ROUND(E27*U27,2)</f>
        <v>0</v>
      </c>
      <c r="W27" s="157"/>
      <c r="X27" s="157" t="s">
        <v>183</v>
      </c>
      <c r="Y27" s="157" t="s">
        <v>132</v>
      </c>
      <c r="Z27" s="147"/>
      <c r="AA27" s="147"/>
      <c r="AB27" s="147"/>
      <c r="AC27" s="147"/>
      <c r="AD27" s="147"/>
      <c r="AE27" s="147"/>
      <c r="AF27" s="147"/>
      <c r="AG27" s="147" t="s">
        <v>184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1" x14ac:dyDescent="0.25">
      <c r="A28" s="182">
        <v>8</v>
      </c>
      <c r="B28" s="183" t="s">
        <v>185</v>
      </c>
      <c r="C28" s="188" t="s">
        <v>181</v>
      </c>
      <c r="D28" s="184" t="s">
        <v>182</v>
      </c>
      <c r="E28" s="185">
        <v>1</v>
      </c>
      <c r="F28" s="186"/>
      <c r="G28" s="187">
        <f>ROUND(E28*F28,2)</f>
        <v>0</v>
      </c>
      <c r="H28" s="158"/>
      <c r="I28" s="157">
        <f>ROUND(E28*H28,2)</f>
        <v>0</v>
      </c>
      <c r="J28" s="158"/>
      <c r="K28" s="157">
        <f>ROUND(E28*J28,2)</f>
        <v>0</v>
      </c>
      <c r="L28" s="157">
        <v>21</v>
      </c>
      <c r="M28" s="157">
        <f>G28*(1+L28/100)</f>
        <v>0</v>
      </c>
      <c r="N28" s="156">
        <v>0</v>
      </c>
      <c r="O28" s="156">
        <f>ROUND(E28*N28,2)</f>
        <v>0</v>
      </c>
      <c r="P28" s="156">
        <v>0</v>
      </c>
      <c r="Q28" s="156">
        <f>ROUND(E28*P28,2)</f>
        <v>0</v>
      </c>
      <c r="R28" s="157"/>
      <c r="S28" s="157" t="s">
        <v>139</v>
      </c>
      <c r="T28" s="157" t="s">
        <v>130</v>
      </c>
      <c r="U28" s="157">
        <v>0</v>
      </c>
      <c r="V28" s="157">
        <f>ROUND(E28*U28,2)</f>
        <v>0</v>
      </c>
      <c r="W28" s="157"/>
      <c r="X28" s="157" t="s">
        <v>183</v>
      </c>
      <c r="Y28" s="157" t="s">
        <v>132</v>
      </c>
      <c r="Z28" s="147"/>
      <c r="AA28" s="147"/>
      <c r="AB28" s="147"/>
      <c r="AC28" s="147"/>
      <c r="AD28" s="147"/>
      <c r="AE28" s="147"/>
      <c r="AF28" s="147"/>
      <c r="AG28" s="147" t="s">
        <v>184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1" x14ac:dyDescent="0.25">
      <c r="A29" s="182">
        <v>9</v>
      </c>
      <c r="B29" s="183" t="s">
        <v>186</v>
      </c>
      <c r="C29" s="188" t="s">
        <v>181</v>
      </c>
      <c r="D29" s="184" t="s">
        <v>182</v>
      </c>
      <c r="E29" s="185">
        <v>1</v>
      </c>
      <c r="F29" s="186"/>
      <c r="G29" s="187">
        <f>ROUND(E29*F29,2)</f>
        <v>0</v>
      </c>
      <c r="H29" s="158"/>
      <c r="I29" s="157">
        <f>ROUND(E29*H29,2)</f>
        <v>0</v>
      </c>
      <c r="J29" s="158"/>
      <c r="K29" s="157">
        <f>ROUND(E29*J29,2)</f>
        <v>0</v>
      </c>
      <c r="L29" s="157">
        <v>21</v>
      </c>
      <c r="M29" s="157">
        <f>G29*(1+L29/100)</f>
        <v>0</v>
      </c>
      <c r="N29" s="156">
        <v>0</v>
      </c>
      <c r="O29" s="156">
        <f>ROUND(E29*N29,2)</f>
        <v>0</v>
      </c>
      <c r="P29" s="156">
        <v>0</v>
      </c>
      <c r="Q29" s="156">
        <f>ROUND(E29*P29,2)</f>
        <v>0</v>
      </c>
      <c r="R29" s="157"/>
      <c r="S29" s="157" t="s">
        <v>139</v>
      </c>
      <c r="T29" s="157" t="s">
        <v>130</v>
      </c>
      <c r="U29" s="157">
        <v>0</v>
      </c>
      <c r="V29" s="157">
        <f>ROUND(E29*U29,2)</f>
        <v>0</v>
      </c>
      <c r="W29" s="157"/>
      <c r="X29" s="157" t="s">
        <v>183</v>
      </c>
      <c r="Y29" s="157" t="s">
        <v>132</v>
      </c>
      <c r="Z29" s="147"/>
      <c r="AA29" s="147"/>
      <c r="AB29" s="147"/>
      <c r="AC29" s="147"/>
      <c r="AD29" s="147"/>
      <c r="AE29" s="147"/>
      <c r="AF29" s="147"/>
      <c r="AG29" s="147" t="s">
        <v>184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1" x14ac:dyDescent="0.25">
      <c r="A30" s="182">
        <v>10</v>
      </c>
      <c r="B30" s="183" t="s">
        <v>187</v>
      </c>
      <c r="C30" s="188" t="s">
        <v>188</v>
      </c>
      <c r="D30" s="184" t="s">
        <v>182</v>
      </c>
      <c r="E30" s="185">
        <v>1</v>
      </c>
      <c r="F30" s="186"/>
      <c r="G30" s="187">
        <f>ROUND(E30*F30,2)</f>
        <v>0</v>
      </c>
      <c r="H30" s="158"/>
      <c r="I30" s="157">
        <f>ROUND(E30*H30,2)</f>
        <v>0</v>
      </c>
      <c r="J30" s="158"/>
      <c r="K30" s="157">
        <f>ROUND(E30*J30,2)</f>
        <v>0</v>
      </c>
      <c r="L30" s="157">
        <v>21</v>
      </c>
      <c r="M30" s="157">
        <f>G30*(1+L30/100)</f>
        <v>0</v>
      </c>
      <c r="N30" s="156">
        <v>0</v>
      </c>
      <c r="O30" s="156">
        <f>ROUND(E30*N30,2)</f>
        <v>0</v>
      </c>
      <c r="P30" s="156">
        <v>0</v>
      </c>
      <c r="Q30" s="156">
        <f>ROUND(E30*P30,2)</f>
        <v>0</v>
      </c>
      <c r="R30" s="157"/>
      <c r="S30" s="157" t="s">
        <v>139</v>
      </c>
      <c r="T30" s="157" t="s">
        <v>130</v>
      </c>
      <c r="U30" s="157">
        <v>0</v>
      </c>
      <c r="V30" s="157">
        <f>ROUND(E30*U30,2)</f>
        <v>0</v>
      </c>
      <c r="W30" s="157"/>
      <c r="X30" s="157" t="s">
        <v>183</v>
      </c>
      <c r="Y30" s="157" t="s">
        <v>132</v>
      </c>
      <c r="Z30" s="147"/>
      <c r="AA30" s="147"/>
      <c r="AB30" s="147"/>
      <c r="AC30" s="147"/>
      <c r="AD30" s="147"/>
      <c r="AE30" s="147"/>
      <c r="AF30" s="147"/>
      <c r="AG30" s="147" t="s">
        <v>184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1" x14ac:dyDescent="0.25">
      <c r="A31" s="182">
        <v>11</v>
      </c>
      <c r="B31" s="183" t="s">
        <v>189</v>
      </c>
      <c r="C31" s="188" t="s">
        <v>188</v>
      </c>
      <c r="D31" s="184" t="s">
        <v>182</v>
      </c>
      <c r="E31" s="185">
        <v>1</v>
      </c>
      <c r="F31" s="186"/>
      <c r="G31" s="187">
        <f>ROUND(E31*F31,2)</f>
        <v>0</v>
      </c>
      <c r="H31" s="158"/>
      <c r="I31" s="157">
        <f>ROUND(E31*H31,2)</f>
        <v>0</v>
      </c>
      <c r="J31" s="158"/>
      <c r="K31" s="157">
        <f>ROUND(E31*J31,2)</f>
        <v>0</v>
      </c>
      <c r="L31" s="157">
        <v>21</v>
      </c>
      <c r="M31" s="157">
        <f>G31*(1+L31/100)</f>
        <v>0</v>
      </c>
      <c r="N31" s="156">
        <v>0</v>
      </c>
      <c r="O31" s="156">
        <f>ROUND(E31*N31,2)</f>
        <v>0</v>
      </c>
      <c r="P31" s="156">
        <v>0</v>
      </c>
      <c r="Q31" s="156">
        <f>ROUND(E31*P31,2)</f>
        <v>0</v>
      </c>
      <c r="R31" s="157"/>
      <c r="S31" s="157" t="s">
        <v>139</v>
      </c>
      <c r="T31" s="157" t="s">
        <v>130</v>
      </c>
      <c r="U31" s="157">
        <v>0</v>
      </c>
      <c r="V31" s="157">
        <f>ROUND(E31*U31,2)</f>
        <v>0</v>
      </c>
      <c r="W31" s="157"/>
      <c r="X31" s="157" t="s">
        <v>183</v>
      </c>
      <c r="Y31" s="157" t="s">
        <v>132</v>
      </c>
      <c r="Z31" s="147"/>
      <c r="AA31" s="147"/>
      <c r="AB31" s="147"/>
      <c r="AC31" s="147"/>
      <c r="AD31" s="147"/>
      <c r="AE31" s="147"/>
      <c r="AF31" s="147"/>
      <c r="AG31" s="147" t="s">
        <v>184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x14ac:dyDescent="0.25">
      <c r="A32" s="163" t="s">
        <v>124</v>
      </c>
      <c r="B32" s="164" t="s">
        <v>85</v>
      </c>
      <c r="C32" s="176" t="s">
        <v>86</v>
      </c>
      <c r="D32" s="165"/>
      <c r="E32" s="166"/>
      <c r="F32" s="167"/>
      <c r="G32" s="168">
        <f>SUMIF(AG33:AG45,"&lt;&gt;NOR",G33:G45)</f>
        <v>0</v>
      </c>
      <c r="H32" s="162"/>
      <c r="I32" s="162">
        <f>SUM(I33:I45)</f>
        <v>0</v>
      </c>
      <c r="J32" s="162"/>
      <c r="K32" s="162">
        <f>SUM(K33:K45)</f>
        <v>0</v>
      </c>
      <c r="L32" s="162"/>
      <c r="M32" s="162">
        <f>SUM(M33:M45)</f>
        <v>0</v>
      </c>
      <c r="N32" s="161"/>
      <c r="O32" s="161">
        <f>SUM(O33:O45)</f>
        <v>0.46</v>
      </c>
      <c r="P32" s="161"/>
      <c r="Q32" s="161">
        <f>SUM(Q33:Q45)</f>
        <v>0</v>
      </c>
      <c r="R32" s="162"/>
      <c r="S32" s="162"/>
      <c r="T32" s="162"/>
      <c r="U32" s="162"/>
      <c r="V32" s="162">
        <f>SUM(V33:V45)</f>
        <v>36.349999999999994</v>
      </c>
      <c r="W32" s="162"/>
      <c r="X32" s="162"/>
      <c r="Y32" s="162"/>
      <c r="AG32" t="s">
        <v>125</v>
      </c>
    </row>
    <row r="33" spans="1:60" ht="20.399999999999999" outlineLevel="1" x14ac:dyDescent="0.25">
      <c r="A33" s="170">
        <v>12</v>
      </c>
      <c r="B33" s="171" t="s">
        <v>190</v>
      </c>
      <c r="C33" s="177" t="s">
        <v>191</v>
      </c>
      <c r="D33" s="172" t="s">
        <v>144</v>
      </c>
      <c r="E33" s="173">
        <v>23.44</v>
      </c>
      <c r="F33" s="174"/>
      <c r="G33" s="175">
        <f>ROUND(E33*F33,2)</f>
        <v>0</v>
      </c>
      <c r="H33" s="158"/>
      <c r="I33" s="157">
        <f>ROUND(E33*H33,2)</f>
        <v>0</v>
      </c>
      <c r="J33" s="158"/>
      <c r="K33" s="157">
        <f>ROUND(E33*J33,2)</f>
        <v>0</v>
      </c>
      <c r="L33" s="157">
        <v>21</v>
      </c>
      <c r="M33" s="157">
        <f>G33*(1+L33/100)</f>
        <v>0</v>
      </c>
      <c r="N33" s="156">
        <v>0</v>
      </c>
      <c r="O33" s="156">
        <f>ROUND(E33*N33,2)</f>
        <v>0</v>
      </c>
      <c r="P33" s="156">
        <v>0</v>
      </c>
      <c r="Q33" s="156">
        <f>ROUND(E33*P33,2)</f>
        <v>0</v>
      </c>
      <c r="R33" s="157"/>
      <c r="S33" s="157" t="s">
        <v>129</v>
      </c>
      <c r="T33" s="157" t="s">
        <v>130</v>
      </c>
      <c r="U33" s="157">
        <v>0.26</v>
      </c>
      <c r="V33" s="157">
        <f>ROUND(E33*U33,2)</f>
        <v>6.09</v>
      </c>
      <c r="W33" s="157"/>
      <c r="X33" s="157" t="s">
        <v>131</v>
      </c>
      <c r="Y33" s="157" t="s">
        <v>132</v>
      </c>
      <c r="Z33" s="147"/>
      <c r="AA33" s="147"/>
      <c r="AB33" s="147"/>
      <c r="AC33" s="147"/>
      <c r="AD33" s="147"/>
      <c r="AE33" s="147"/>
      <c r="AF33" s="147"/>
      <c r="AG33" s="147" t="s">
        <v>133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2" x14ac:dyDescent="0.25">
      <c r="A34" s="154"/>
      <c r="B34" s="155"/>
      <c r="C34" s="178" t="s">
        <v>192</v>
      </c>
      <c r="D34" s="159"/>
      <c r="E34" s="160"/>
      <c r="F34" s="157"/>
      <c r="G34" s="157"/>
      <c r="H34" s="157"/>
      <c r="I34" s="157"/>
      <c r="J34" s="157"/>
      <c r="K34" s="157"/>
      <c r="L34" s="157"/>
      <c r="M34" s="157"/>
      <c r="N34" s="156"/>
      <c r="O34" s="156"/>
      <c r="P34" s="156"/>
      <c r="Q34" s="156"/>
      <c r="R34" s="157"/>
      <c r="S34" s="157"/>
      <c r="T34" s="157"/>
      <c r="U34" s="157"/>
      <c r="V34" s="157"/>
      <c r="W34" s="157"/>
      <c r="X34" s="157"/>
      <c r="Y34" s="157"/>
      <c r="Z34" s="147"/>
      <c r="AA34" s="147"/>
      <c r="AB34" s="147"/>
      <c r="AC34" s="147"/>
      <c r="AD34" s="147"/>
      <c r="AE34" s="147"/>
      <c r="AF34" s="147"/>
      <c r="AG34" s="147" t="s">
        <v>135</v>
      </c>
      <c r="AH34" s="147">
        <v>0</v>
      </c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3" x14ac:dyDescent="0.25">
      <c r="A35" s="154"/>
      <c r="B35" s="155"/>
      <c r="C35" s="178" t="s">
        <v>193</v>
      </c>
      <c r="D35" s="159"/>
      <c r="E35" s="160">
        <v>23.44</v>
      </c>
      <c r="F35" s="157"/>
      <c r="G35" s="157"/>
      <c r="H35" s="157"/>
      <c r="I35" s="157"/>
      <c r="J35" s="157"/>
      <c r="K35" s="157"/>
      <c r="L35" s="157"/>
      <c r="M35" s="157"/>
      <c r="N35" s="156"/>
      <c r="O35" s="156"/>
      <c r="P35" s="156"/>
      <c r="Q35" s="156"/>
      <c r="R35" s="157"/>
      <c r="S35" s="157"/>
      <c r="T35" s="157"/>
      <c r="U35" s="157"/>
      <c r="V35" s="157"/>
      <c r="W35" s="157"/>
      <c r="X35" s="157"/>
      <c r="Y35" s="157"/>
      <c r="Z35" s="147"/>
      <c r="AA35" s="147"/>
      <c r="AB35" s="147"/>
      <c r="AC35" s="147"/>
      <c r="AD35" s="147"/>
      <c r="AE35" s="147"/>
      <c r="AF35" s="147"/>
      <c r="AG35" s="147" t="s">
        <v>135</v>
      </c>
      <c r="AH35" s="147">
        <v>5</v>
      </c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1" x14ac:dyDescent="0.25">
      <c r="A36" s="170">
        <v>13</v>
      </c>
      <c r="B36" s="171" t="s">
        <v>194</v>
      </c>
      <c r="C36" s="177" t="s">
        <v>195</v>
      </c>
      <c r="D36" s="172" t="s">
        <v>144</v>
      </c>
      <c r="E36" s="173">
        <v>23.44</v>
      </c>
      <c r="F36" s="174"/>
      <c r="G36" s="175">
        <f>ROUND(E36*F36,2)</f>
        <v>0</v>
      </c>
      <c r="H36" s="158"/>
      <c r="I36" s="157">
        <f>ROUND(E36*H36,2)</f>
        <v>0</v>
      </c>
      <c r="J36" s="158"/>
      <c r="K36" s="157">
        <f>ROUND(E36*J36,2)</f>
        <v>0</v>
      </c>
      <c r="L36" s="157">
        <v>21</v>
      </c>
      <c r="M36" s="157">
        <f>G36*(1+L36/100)</f>
        <v>0</v>
      </c>
      <c r="N36" s="156">
        <v>2.1000000000000001E-4</v>
      </c>
      <c r="O36" s="156">
        <f>ROUND(E36*N36,2)</f>
        <v>0</v>
      </c>
      <c r="P36" s="156">
        <v>0</v>
      </c>
      <c r="Q36" s="156">
        <f>ROUND(E36*P36,2)</f>
        <v>0</v>
      </c>
      <c r="R36" s="157"/>
      <c r="S36" s="157" t="s">
        <v>129</v>
      </c>
      <c r="T36" s="157" t="s">
        <v>130</v>
      </c>
      <c r="U36" s="157">
        <v>0.05</v>
      </c>
      <c r="V36" s="157">
        <f>ROUND(E36*U36,2)</f>
        <v>1.17</v>
      </c>
      <c r="W36" s="157"/>
      <c r="X36" s="157" t="s">
        <v>131</v>
      </c>
      <c r="Y36" s="157" t="s">
        <v>132</v>
      </c>
      <c r="Z36" s="147"/>
      <c r="AA36" s="147"/>
      <c r="AB36" s="147"/>
      <c r="AC36" s="147"/>
      <c r="AD36" s="147"/>
      <c r="AE36" s="147"/>
      <c r="AF36" s="147"/>
      <c r="AG36" s="147" t="s">
        <v>133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2" x14ac:dyDescent="0.25">
      <c r="A37" s="154"/>
      <c r="B37" s="155"/>
      <c r="C37" s="178" t="s">
        <v>196</v>
      </c>
      <c r="D37" s="159"/>
      <c r="E37" s="160">
        <v>23.44</v>
      </c>
      <c r="F37" s="157"/>
      <c r="G37" s="157"/>
      <c r="H37" s="157"/>
      <c r="I37" s="157"/>
      <c r="J37" s="157"/>
      <c r="K37" s="157"/>
      <c r="L37" s="157"/>
      <c r="M37" s="157"/>
      <c r="N37" s="156"/>
      <c r="O37" s="156"/>
      <c r="P37" s="156"/>
      <c r="Q37" s="156"/>
      <c r="R37" s="157"/>
      <c r="S37" s="157"/>
      <c r="T37" s="157"/>
      <c r="U37" s="157"/>
      <c r="V37" s="157"/>
      <c r="W37" s="157"/>
      <c r="X37" s="157"/>
      <c r="Y37" s="157"/>
      <c r="Z37" s="147"/>
      <c r="AA37" s="147"/>
      <c r="AB37" s="147"/>
      <c r="AC37" s="147"/>
      <c r="AD37" s="147"/>
      <c r="AE37" s="147"/>
      <c r="AF37" s="147"/>
      <c r="AG37" s="147" t="s">
        <v>135</v>
      </c>
      <c r="AH37" s="147">
        <v>5</v>
      </c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ht="20.399999999999999" outlineLevel="1" x14ac:dyDescent="0.25">
      <c r="A38" s="170">
        <v>14</v>
      </c>
      <c r="B38" s="171" t="s">
        <v>197</v>
      </c>
      <c r="C38" s="177" t="s">
        <v>198</v>
      </c>
      <c r="D38" s="172" t="s">
        <v>144</v>
      </c>
      <c r="E38" s="173">
        <v>23.44</v>
      </c>
      <c r="F38" s="174"/>
      <c r="G38" s="175">
        <f>ROUND(E38*F38,2)</f>
        <v>0</v>
      </c>
      <c r="H38" s="158"/>
      <c r="I38" s="157">
        <f>ROUND(E38*H38,2)</f>
        <v>0</v>
      </c>
      <c r="J38" s="158"/>
      <c r="K38" s="157">
        <f>ROUND(E38*J38,2)</f>
        <v>0</v>
      </c>
      <c r="L38" s="157">
        <v>21</v>
      </c>
      <c r="M38" s="157">
        <f>G38*(1+L38/100)</f>
        <v>0</v>
      </c>
      <c r="N38" s="156">
        <v>0</v>
      </c>
      <c r="O38" s="156">
        <f>ROUND(E38*N38,2)</f>
        <v>0</v>
      </c>
      <c r="P38" s="156">
        <v>0</v>
      </c>
      <c r="Q38" s="156">
        <f>ROUND(E38*P38,2)</f>
        <v>0</v>
      </c>
      <c r="R38" s="157"/>
      <c r="S38" s="157" t="s">
        <v>129</v>
      </c>
      <c r="T38" s="157" t="s">
        <v>130</v>
      </c>
      <c r="U38" s="157">
        <v>0.98</v>
      </c>
      <c r="V38" s="157">
        <f>ROUND(E38*U38,2)</f>
        <v>22.97</v>
      </c>
      <c r="W38" s="157"/>
      <c r="X38" s="157" t="s">
        <v>131</v>
      </c>
      <c r="Y38" s="157" t="s">
        <v>132</v>
      </c>
      <c r="Z38" s="147"/>
      <c r="AA38" s="147"/>
      <c r="AB38" s="147"/>
      <c r="AC38" s="147"/>
      <c r="AD38" s="147"/>
      <c r="AE38" s="147"/>
      <c r="AF38" s="147"/>
      <c r="AG38" s="147" t="s">
        <v>133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2" x14ac:dyDescent="0.25">
      <c r="A39" s="154"/>
      <c r="B39" s="155"/>
      <c r="C39" s="178" t="s">
        <v>199</v>
      </c>
      <c r="D39" s="159"/>
      <c r="E39" s="160">
        <v>23.44</v>
      </c>
      <c r="F39" s="157"/>
      <c r="G39" s="157"/>
      <c r="H39" s="157"/>
      <c r="I39" s="157"/>
      <c r="J39" s="157"/>
      <c r="K39" s="157"/>
      <c r="L39" s="157"/>
      <c r="M39" s="157"/>
      <c r="N39" s="156"/>
      <c r="O39" s="156"/>
      <c r="P39" s="156"/>
      <c r="Q39" s="156"/>
      <c r="R39" s="157"/>
      <c r="S39" s="157"/>
      <c r="T39" s="157"/>
      <c r="U39" s="157"/>
      <c r="V39" s="157"/>
      <c r="W39" s="157"/>
      <c r="X39" s="157"/>
      <c r="Y39" s="157"/>
      <c r="Z39" s="147"/>
      <c r="AA39" s="147"/>
      <c r="AB39" s="147"/>
      <c r="AC39" s="147"/>
      <c r="AD39" s="147"/>
      <c r="AE39" s="147"/>
      <c r="AF39" s="147"/>
      <c r="AG39" s="147" t="s">
        <v>135</v>
      </c>
      <c r="AH39" s="147">
        <v>5</v>
      </c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ht="20.399999999999999" outlineLevel="1" x14ac:dyDescent="0.25">
      <c r="A40" s="170">
        <v>15</v>
      </c>
      <c r="B40" s="171" t="s">
        <v>200</v>
      </c>
      <c r="C40" s="177" t="s">
        <v>201</v>
      </c>
      <c r="D40" s="172" t="s">
        <v>128</v>
      </c>
      <c r="E40" s="173">
        <v>25.5</v>
      </c>
      <c r="F40" s="174"/>
      <c r="G40" s="175">
        <f>ROUND(E40*F40,2)</f>
        <v>0</v>
      </c>
      <c r="H40" s="158"/>
      <c r="I40" s="157">
        <f>ROUND(E40*H40,2)</f>
        <v>0</v>
      </c>
      <c r="J40" s="158"/>
      <c r="K40" s="157">
        <f>ROUND(E40*J40,2)</f>
        <v>0</v>
      </c>
      <c r="L40" s="157">
        <v>21</v>
      </c>
      <c r="M40" s="157">
        <f>G40*(1+L40/100)</f>
        <v>0</v>
      </c>
      <c r="N40" s="156">
        <v>3.2000000000000003E-4</v>
      </c>
      <c r="O40" s="156">
        <f>ROUND(E40*N40,2)</f>
        <v>0.01</v>
      </c>
      <c r="P40" s="156">
        <v>0</v>
      </c>
      <c r="Q40" s="156">
        <f>ROUND(E40*P40,2)</f>
        <v>0</v>
      </c>
      <c r="R40" s="157"/>
      <c r="S40" s="157" t="s">
        <v>129</v>
      </c>
      <c r="T40" s="157" t="s">
        <v>130</v>
      </c>
      <c r="U40" s="157">
        <v>0.24</v>
      </c>
      <c r="V40" s="157">
        <f>ROUND(E40*U40,2)</f>
        <v>6.12</v>
      </c>
      <c r="W40" s="157"/>
      <c r="X40" s="157" t="s">
        <v>131</v>
      </c>
      <c r="Y40" s="157" t="s">
        <v>132</v>
      </c>
      <c r="Z40" s="147"/>
      <c r="AA40" s="147"/>
      <c r="AB40" s="147"/>
      <c r="AC40" s="147"/>
      <c r="AD40" s="147"/>
      <c r="AE40" s="147"/>
      <c r="AF40" s="147"/>
      <c r="AG40" s="147" t="s">
        <v>133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2" x14ac:dyDescent="0.25">
      <c r="A41" s="154"/>
      <c r="B41" s="155"/>
      <c r="C41" s="178" t="s">
        <v>202</v>
      </c>
      <c r="D41" s="159"/>
      <c r="E41" s="160">
        <v>15.5</v>
      </c>
      <c r="F41" s="157"/>
      <c r="G41" s="157"/>
      <c r="H41" s="157"/>
      <c r="I41" s="157"/>
      <c r="J41" s="157"/>
      <c r="K41" s="157"/>
      <c r="L41" s="157"/>
      <c r="M41" s="157"/>
      <c r="N41" s="156"/>
      <c r="O41" s="156"/>
      <c r="P41" s="156"/>
      <c r="Q41" s="156"/>
      <c r="R41" s="157"/>
      <c r="S41" s="157"/>
      <c r="T41" s="157"/>
      <c r="U41" s="157"/>
      <c r="V41" s="157"/>
      <c r="W41" s="157"/>
      <c r="X41" s="157"/>
      <c r="Y41" s="157"/>
      <c r="Z41" s="147"/>
      <c r="AA41" s="147"/>
      <c r="AB41" s="147"/>
      <c r="AC41" s="147"/>
      <c r="AD41" s="147"/>
      <c r="AE41" s="147"/>
      <c r="AF41" s="147"/>
      <c r="AG41" s="147" t="s">
        <v>135</v>
      </c>
      <c r="AH41" s="147">
        <v>0</v>
      </c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3" x14ac:dyDescent="0.25">
      <c r="A42" s="154"/>
      <c r="B42" s="155"/>
      <c r="C42" s="178" t="s">
        <v>203</v>
      </c>
      <c r="D42" s="159"/>
      <c r="E42" s="160">
        <v>14</v>
      </c>
      <c r="F42" s="157"/>
      <c r="G42" s="157"/>
      <c r="H42" s="157"/>
      <c r="I42" s="157"/>
      <c r="J42" s="157"/>
      <c r="K42" s="157"/>
      <c r="L42" s="157"/>
      <c r="M42" s="157"/>
      <c r="N42" s="156"/>
      <c r="O42" s="156"/>
      <c r="P42" s="156"/>
      <c r="Q42" s="156"/>
      <c r="R42" s="157"/>
      <c r="S42" s="157"/>
      <c r="T42" s="157"/>
      <c r="U42" s="157"/>
      <c r="V42" s="157"/>
      <c r="W42" s="157"/>
      <c r="X42" s="157"/>
      <c r="Y42" s="157"/>
      <c r="Z42" s="147"/>
      <c r="AA42" s="147"/>
      <c r="AB42" s="147"/>
      <c r="AC42" s="147"/>
      <c r="AD42" s="147"/>
      <c r="AE42" s="147"/>
      <c r="AF42" s="147"/>
      <c r="AG42" s="147" t="s">
        <v>135</v>
      </c>
      <c r="AH42" s="147">
        <v>0</v>
      </c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3" x14ac:dyDescent="0.25">
      <c r="A43" s="154"/>
      <c r="B43" s="155"/>
      <c r="C43" s="178" t="s">
        <v>204</v>
      </c>
      <c r="D43" s="159"/>
      <c r="E43" s="160">
        <v>-4</v>
      </c>
      <c r="F43" s="157"/>
      <c r="G43" s="157"/>
      <c r="H43" s="157"/>
      <c r="I43" s="157"/>
      <c r="J43" s="157"/>
      <c r="K43" s="157"/>
      <c r="L43" s="157"/>
      <c r="M43" s="157"/>
      <c r="N43" s="156"/>
      <c r="O43" s="156"/>
      <c r="P43" s="156"/>
      <c r="Q43" s="156"/>
      <c r="R43" s="157"/>
      <c r="S43" s="157"/>
      <c r="T43" s="157"/>
      <c r="U43" s="157"/>
      <c r="V43" s="157"/>
      <c r="W43" s="157"/>
      <c r="X43" s="157"/>
      <c r="Y43" s="157"/>
      <c r="Z43" s="147"/>
      <c r="AA43" s="147"/>
      <c r="AB43" s="147"/>
      <c r="AC43" s="147"/>
      <c r="AD43" s="147"/>
      <c r="AE43" s="147"/>
      <c r="AF43" s="147"/>
      <c r="AG43" s="147" t="s">
        <v>135</v>
      </c>
      <c r="AH43" s="147">
        <v>0</v>
      </c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1" x14ac:dyDescent="0.25">
      <c r="A44" s="170">
        <v>16</v>
      </c>
      <c r="B44" s="171" t="s">
        <v>205</v>
      </c>
      <c r="C44" s="177" t="s">
        <v>206</v>
      </c>
      <c r="D44" s="172" t="s">
        <v>144</v>
      </c>
      <c r="E44" s="173">
        <v>25.783999999999999</v>
      </c>
      <c r="F44" s="174"/>
      <c r="G44" s="175">
        <f>ROUND(E44*F44,2)</f>
        <v>0</v>
      </c>
      <c r="H44" s="158"/>
      <c r="I44" s="157">
        <f>ROUND(E44*H44,2)</f>
        <v>0</v>
      </c>
      <c r="J44" s="158"/>
      <c r="K44" s="157">
        <f>ROUND(E44*J44,2)</f>
        <v>0</v>
      </c>
      <c r="L44" s="157">
        <v>21</v>
      </c>
      <c r="M44" s="157">
        <f>G44*(1+L44/100)</f>
        <v>0</v>
      </c>
      <c r="N44" s="156">
        <v>1.7399999999999999E-2</v>
      </c>
      <c r="O44" s="156">
        <f>ROUND(E44*N44,2)</f>
        <v>0.45</v>
      </c>
      <c r="P44" s="156">
        <v>0</v>
      </c>
      <c r="Q44" s="156">
        <f>ROUND(E44*P44,2)</f>
        <v>0</v>
      </c>
      <c r="R44" s="157" t="s">
        <v>207</v>
      </c>
      <c r="S44" s="157" t="s">
        <v>129</v>
      </c>
      <c r="T44" s="157" t="s">
        <v>130</v>
      </c>
      <c r="U44" s="157">
        <v>0</v>
      </c>
      <c r="V44" s="157">
        <f>ROUND(E44*U44,2)</f>
        <v>0</v>
      </c>
      <c r="W44" s="157"/>
      <c r="X44" s="157" t="s">
        <v>183</v>
      </c>
      <c r="Y44" s="157" t="s">
        <v>132</v>
      </c>
      <c r="Z44" s="147"/>
      <c r="AA44" s="147"/>
      <c r="AB44" s="147"/>
      <c r="AC44" s="147"/>
      <c r="AD44" s="147"/>
      <c r="AE44" s="147"/>
      <c r="AF44" s="147"/>
      <c r="AG44" s="147" t="s">
        <v>184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2" x14ac:dyDescent="0.25">
      <c r="A45" s="154"/>
      <c r="B45" s="155"/>
      <c r="C45" s="178" t="s">
        <v>208</v>
      </c>
      <c r="D45" s="159"/>
      <c r="E45" s="160">
        <v>25.783999999999999</v>
      </c>
      <c r="F45" s="157"/>
      <c r="G45" s="157"/>
      <c r="H45" s="157"/>
      <c r="I45" s="157"/>
      <c r="J45" s="157"/>
      <c r="K45" s="157"/>
      <c r="L45" s="157"/>
      <c r="M45" s="157"/>
      <c r="N45" s="156"/>
      <c r="O45" s="156"/>
      <c r="P45" s="156"/>
      <c r="Q45" s="156"/>
      <c r="R45" s="157"/>
      <c r="S45" s="157"/>
      <c r="T45" s="157"/>
      <c r="U45" s="157"/>
      <c r="V45" s="157"/>
      <c r="W45" s="157"/>
      <c r="X45" s="157"/>
      <c r="Y45" s="157"/>
      <c r="Z45" s="147"/>
      <c r="AA45" s="147"/>
      <c r="AB45" s="147"/>
      <c r="AC45" s="147"/>
      <c r="AD45" s="147"/>
      <c r="AE45" s="147"/>
      <c r="AF45" s="147"/>
      <c r="AG45" s="147" t="s">
        <v>135</v>
      </c>
      <c r="AH45" s="147">
        <v>5</v>
      </c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x14ac:dyDescent="0.25">
      <c r="A46" s="163" t="s">
        <v>124</v>
      </c>
      <c r="B46" s="164" t="s">
        <v>89</v>
      </c>
      <c r="C46" s="176" t="s">
        <v>90</v>
      </c>
      <c r="D46" s="165"/>
      <c r="E46" s="166"/>
      <c r="F46" s="167"/>
      <c r="G46" s="168">
        <f>SUMIF(AG47:AG47,"&lt;&gt;NOR",G47:G47)</f>
        <v>0</v>
      </c>
      <c r="H46" s="162"/>
      <c r="I46" s="162">
        <f>SUM(I47:I47)</f>
        <v>0</v>
      </c>
      <c r="J46" s="162"/>
      <c r="K46" s="162">
        <f>SUM(K47:K47)</f>
        <v>0</v>
      </c>
      <c r="L46" s="162"/>
      <c r="M46" s="162">
        <f>SUM(M47:M47)</f>
        <v>0</v>
      </c>
      <c r="N46" s="161"/>
      <c r="O46" s="161">
        <f>SUM(O47:O47)</f>
        <v>0</v>
      </c>
      <c r="P46" s="161"/>
      <c r="Q46" s="161">
        <f>SUM(Q47:Q47)</f>
        <v>0</v>
      </c>
      <c r="R46" s="162"/>
      <c r="S46" s="162"/>
      <c r="T46" s="162"/>
      <c r="U46" s="162"/>
      <c r="V46" s="162">
        <f>SUM(V47:V47)</f>
        <v>1.44</v>
      </c>
      <c r="W46" s="162"/>
      <c r="X46" s="162"/>
      <c r="Y46" s="162"/>
      <c r="AG46" t="s">
        <v>125</v>
      </c>
    </row>
    <row r="47" spans="1:60" outlineLevel="1" x14ac:dyDescent="0.25">
      <c r="A47" s="182">
        <v>17</v>
      </c>
      <c r="B47" s="183" t="s">
        <v>209</v>
      </c>
      <c r="C47" s="188" t="s">
        <v>210</v>
      </c>
      <c r="D47" s="184" t="s">
        <v>182</v>
      </c>
      <c r="E47" s="185">
        <v>5</v>
      </c>
      <c r="F47" s="186"/>
      <c r="G47" s="187">
        <f>ROUND(E47*F47,2)</f>
        <v>0</v>
      </c>
      <c r="H47" s="158"/>
      <c r="I47" s="157">
        <f>ROUND(E47*H47,2)</f>
        <v>0</v>
      </c>
      <c r="J47" s="158"/>
      <c r="K47" s="157">
        <f>ROUND(E47*J47,2)</f>
        <v>0</v>
      </c>
      <c r="L47" s="157">
        <v>21</v>
      </c>
      <c r="M47" s="157">
        <f>G47*(1+L47/100)</f>
        <v>0</v>
      </c>
      <c r="N47" s="156">
        <v>2.4000000000000001E-4</v>
      </c>
      <c r="O47" s="156">
        <f>ROUND(E47*N47,2)</f>
        <v>0</v>
      </c>
      <c r="P47" s="156">
        <v>0</v>
      </c>
      <c r="Q47" s="156">
        <f>ROUND(E47*P47,2)</f>
        <v>0</v>
      </c>
      <c r="R47" s="157"/>
      <c r="S47" s="157" t="s">
        <v>129</v>
      </c>
      <c r="T47" s="157" t="s">
        <v>130</v>
      </c>
      <c r="U47" s="157">
        <v>0.28699999999999998</v>
      </c>
      <c r="V47" s="157">
        <f>ROUND(E47*U47,2)</f>
        <v>1.44</v>
      </c>
      <c r="W47" s="157"/>
      <c r="X47" s="157" t="s">
        <v>131</v>
      </c>
      <c r="Y47" s="157" t="s">
        <v>132</v>
      </c>
      <c r="Z47" s="147"/>
      <c r="AA47" s="147"/>
      <c r="AB47" s="147"/>
      <c r="AC47" s="147"/>
      <c r="AD47" s="147"/>
      <c r="AE47" s="147"/>
      <c r="AF47" s="147"/>
      <c r="AG47" s="147" t="s">
        <v>133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x14ac:dyDescent="0.25">
      <c r="A48" s="163" t="s">
        <v>124</v>
      </c>
      <c r="B48" s="164" t="s">
        <v>91</v>
      </c>
      <c r="C48" s="176" t="s">
        <v>92</v>
      </c>
      <c r="D48" s="165"/>
      <c r="E48" s="166"/>
      <c r="F48" s="167"/>
      <c r="G48" s="168">
        <f>SUMIF(AG49:AG55,"&lt;&gt;NOR",G49:G55)</f>
        <v>0</v>
      </c>
      <c r="H48" s="162"/>
      <c r="I48" s="162">
        <f>SUM(I49:I55)</f>
        <v>0</v>
      </c>
      <c r="J48" s="162"/>
      <c r="K48" s="162">
        <f>SUM(K49:K55)</f>
        <v>0</v>
      </c>
      <c r="L48" s="162"/>
      <c r="M48" s="162">
        <f>SUM(M49:M55)</f>
        <v>0</v>
      </c>
      <c r="N48" s="161"/>
      <c r="O48" s="161">
        <f>SUM(O49:O55)</f>
        <v>7.0000000000000007E-2</v>
      </c>
      <c r="P48" s="161"/>
      <c r="Q48" s="161">
        <f>SUM(Q49:Q55)</f>
        <v>0.03</v>
      </c>
      <c r="R48" s="162"/>
      <c r="S48" s="162"/>
      <c r="T48" s="162"/>
      <c r="U48" s="162"/>
      <c r="V48" s="162">
        <f>SUM(V49:V55)</f>
        <v>16.510000000000002</v>
      </c>
      <c r="W48" s="162"/>
      <c r="X48" s="162"/>
      <c r="Y48" s="162"/>
      <c r="AG48" t="s">
        <v>125</v>
      </c>
    </row>
    <row r="49" spans="1:60" ht="20.399999999999999" outlineLevel="1" x14ac:dyDescent="0.25">
      <c r="A49" s="170">
        <v>18</v>
      </c>
      <c r="B49" s="171" t="s">
        <v>142</v>
      </c>
      <c r="C49" s="177" t="s">
        <v>143</v>
      </c>
      <c r="D49" s="172" t="s">
        <v>144</v>
      </c>
      <c r="E49" s="173">
        <v>107.24</v>
      </c>
      <c r="F49" s="174"/>
      <c r="G49" s="175">
        <f>ROUND(E49*F49,2)</f>
        <v>0</v>
      </c>
      <c r="H49" s="158"/>
      <c r="I49" s="157">
        <f>ROUND(E49*H49,2)</f>
        <v>0</v>
      </c>
      <c r="J49" s="158"/>
      <c r="K49" s="157">
        <f>ROUND(E49*J49,2)</f>
        <v>0</v>
      </c>
      <c r="L49" s="157">
        <v>21</v>
      </c>
      <c r="M49" s="157">
        <f>G49*(1+L49/100)</f>
        <v>0</v>
      </c>
      <c r="N49" s="156">
        <v>1.7000000000000001E-4</v>
      </c>
      <c r="O49" s="156">
        <f>ROUND(E49*N49,2)</f>
        <v>0.02</v>
      </c>
      <c r="P49" s="156">
        <v>0</v>
      </c>
      <c r="Q49" s="156">
        <f>ROUND(E49*P49,2)</f>
        <v>0</v>
      </c>
      <c r="R49" s="157"/>
      <c r="S49" s="157" t="s">
        <v>129</v>
      </c>
      <c r="T49" s="157" t="s">
        <v>130</v>
      </c>
      <c r="U49" s="157">
        <v>0.03</v>
      </c>
      <c r="V49" s="157">
        <f>ROUND(E49*U49,2)</f>
        <v>3.22</v>
      </c>
      <c r="W49" s="157"/>
      <c r="X49" s="157" t="s">
        <v>131</v>
      </c>
      <c r="Y49" s="157" t="s">
        <v>132</v>
      </c>
      <c r="Z49" s="147"/>
      <c r="AA49" s="147"/>
      <c r="AB49" s="147"/>
      <c r="AC49" s="147"/>
      <c r="AD49" s="147"/>
      <c r="AE49" s="147"/>
      <c r="AF49" s="147"/>
      <c r="AG49" s="147" t="s">
        <v>133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2" x14ac:dyDescent="0.25">
      <c r="A50" s="154"/>
      <c r="B50" s="155"/>
      <c r="C50" s="178" t="s">
        <v>211</v>
      </c>
      <c r="D50" s="159"/>
      <c r="E50" s="160">
        <v>107.24</v>
      </c>
      <c r="F50" s="157"/>
      <c r="G50" s="157"/>
      <c r="H50" s="157"/>
      <c r="I50" s="157"/>
      <c r="J50" s="157"/>
      <c r="K50" s="157"/>
      <c r="L50" s="157"/>
      <c r="M50" s="157"/>
      <c r="N50" s="156"/>
      <c r="O50" s="156"/>
      <c r="P50" s="156"/>
      <c r="Q50" s="156"/>
      <c r="R50" s="157"/>
      <c r="S50" s="157"/>
      <c r="T50" s="157"/>
      <c r="U50" s="157"/>
      <c r="V50" s="157"/>
      <c r="W50" s="157"/>
      <c r="X50" s="157"/>
      <c r="Y50" s="157"/>
      <c r="Z50" s="147"/>
      <c r="AA50" s="147"/>
      <c r="AB50" s="147"/>
      <c r="AC50" s="147"/>
      <c r="AD50" s="147"/>
      <c r="AE50" s="147"/>
      <c r="AF50" s="147"/>
      <c r="AG50" s="147" t="s">
        <v>135</v>
      </c>
      <c r="AH50" s="147">
        <v>5</v>
      </c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ht="20.399999999999999" outlineLevel="1" x14ac:dyDescent="0.25">
      <c r="A51" s="170">
        <v>19</v>
      </c>
      <c r="B51" s="171" t="s">
        <v>146</v>
      </c>
      <c r="C51" s="177" t="s">
        <v>147</v>
      </c>
      <c r="D51" s="172" t="s">
        <v>144</v>
      </c>
      <c r="E51" s="173">
        <v>107.24</v>
      </c>
      <c r="F51" s="174"/>
      <c r="G51" s="175">
        <f>ROUND(E51*F51,2)</f>
        <v>0</v>
      </c>
      <c r="H51" s="158"/>
      <c r="I51" s="157">
        <f>ROUND(E51*H51,2)</f>
        <v>0</v>
      </c>
      <c r="J51" s="158"/>
      <c r="K51" s="157">
        <f>ROUND(E51*J51,2)</f>
        <v>0</v>
      </c>
      <c r="L51" s="157">
        <v>21</v>
      </c>
      <c r="M51" s="157">
        <f>G51*(1+L51/100)</f>
        <v>0</v>
      </c>
      <c r="N51" s="156">
        <v>4.6000000000000001E-4</v>
      </c>
      <c r="O51" s="156">
        <f>ROUND(E51*N51,2)</f>
        <v>0.05</v>
      </c>
      <c r="P51" s="156">
        <v>0</v>
      </c>
      <c r="Q51" s="156">
        <f>ROUND(E51*P51,2)</f>
        <v>0</v>
      </c>
      <c r="R51" s="157"/>
      <c r="S51" s="157" t="s">
        <v>129</v>
      </c>
      <c r="T51" s="157" t="s">
        <v>130</v>
      </c>
      <c r="U51" s="157">
        <v>0.1</v>
      </c>
      <c r="V51" s="157">
        <f>ROUND(E51*U51,2)</f>
        <v>10.72</v>
      </c>
      <c r="W51" s="157"/>
      <c r="X51" s="157" t="s">
        <v>131</v>
      </c>
      <c r="Y51" s="157" t="s">
        <v>132</v>
      </c>
      <c r="Z51" s="147"/>
      <c r="AA51" s="147"/>
      <c r="AB51" s="147"/>
      <c r="AC51" s="147"/>
      <c r="AD51" s="147"/>
      <c r="AE51" s="147"/>
      <c r="AF51" s="147"/>
      <c r="AG51" s="147" t="s">
        <v>133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2" x14ac:dyDescent="0.25">
      <c r="A52" s="154"/>
      <c r="B52" s="155"/>
      <c r="C52" s="178" t="s">
        <v>193</v>
      </c>
      <c r="D52" s="159"/>
      <c r="E52" s="160">
        <v>23.44</v>
      </c>
      <c r="F52" s="157"/>
      <c r="G52" s="157"/>
      <c r="H52" s="157"/>
      <c r="I52" s="157"/>
      <c r="J52" s="157"/>
      <c r="K52" s="157"/>
      <c r="L52" s="157"/>
      <c r="M52" s="157"/>
      <c r="N52" s="156"/>
      <c r="O52" s="156"/>
      <c r="P52" s="156"/>
      <c r="Q52" s="156"/>
      <c r="R52" s="157"/>
      <c r="S52" s="157"/>
      <c r="T52" s="157"/>
      <c r="U52" s="157"/>
      <c r="V52" s="157"/>
      <c r="W52" s="157"/>
      <c r="X52" s="157"/>
      <c r="Y52" s="157"/>
      <c r="Z52" s="147"/>
      <c r="AA52" s="147"/>
      <c r="AB52" s="147"/>
      <c r="AC52" s="147"/>
      <c r="AD52" s="147"/>
      <c r="AE52" s="147"/>
      <c r="AF52" s="147"/>
      <c r="AG52" s="147" t="s">
        <v>135</v>
      </c>
      <c r="AH52" s="147">
        <v>5</v>
      </c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3" x14ac:dyDescent="0.25">
      <c r="A53" s="154"/>
      <c r="B53" s="155"/>
      <c r="C53" s="178" t="s">
        <v>172</v>
      </c>
      <c r="D53" s="159"/>
      <c r="E53" s="160">
        <v>83.8</v>
      </c>
      <c r="F53" s="157"/>
      <c r="G53" s="157"/>
      <c r="H53" s="157"/>
      <c r="I53" s="157"/>
      <c r="J53" s="157"/>
      <c r="K53" s="157"/>
      <c r="L53" s="157"/>
      <c r="M53" s="157"/>
      <c r="N53" s="156"/>
      <c r="O53" s="156"/>
      <c r="P53" s="156"/>
      <c r="Q53" s="156"/>
      <c r="R53" s="157"/>
      <c r="S53" s="157"/>
      <c r="T53" s="157"/>
      <c r="U53" s="157"/>
      <c r="V53" s="157"/>
      <c r="W53" s="157"/>
      <c r="X53" s="157"/>
      <c r="Y53" s="157"/>
      <c r="Z53" s="147"/>
      <c r="AA53" s="147"/>
      <c r="AB53" s="147"/>
      <c r="AC53" s="147"/>
      <c r="AD53" s="147"/>
      <c r="AE53" s="147"/>
      <c r="AF53" s="147"/>
      <c r="AG53" s="147" t="s">
        <v>135</v>
      </c>
      <c r="AH53" s="147">
        <v>5</v>
      </c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ht="20.399999999999999" outlineLevel="1" x14ac:dyDescent="0.25">
      <c r="A54" s="170">
        <v>20</v>
      </c>
      <c r="B54" s="171" t="s">
        <v>212</v>
      </c>
      <c r="C54" s="177" t="s">
        <v>213</v>
      </c>
      <c r="D54" s="172" t="s">
        <v>144</v>
      </c>
      <c r="E54" s="173">
        <v>28.5</v>
      </c>
      <c r="F54" s="174"/>
      <c r="G54" s="175">
        <f>ROUND(E54*F54,2)</f>
        <v>0</v>
      </c>
      <c r="H54" s="158"/>
      <c r="I54" s="157">
        <f>ROUND(E54*H54,2)</f>
        <v>0</v>
      </c>
      <c r="J54" s="158"/>
      <c r="K54" s="157">
        <f>ROUND(E54*J54,2)</f>
        <v>0</v>
      </c>
      <c r="L54" s="157">
        <v>21</v>
      </c>
      <c r="M54" s="157">
        <f>G54*(1+L54/100)</f>
        <v>0</v>
      </c>
      <c r="N54" s="156">
        <v>0</v>
      </c>
      <c r="O54" s="156">
        <f>ROUND(E54*N54,2)</f>
        <v>0</v>
      </c>
      <c r="P54" s="156">
        <v>8.9999999999999998E-4</v>
      </c>
      <c r="Q54" s="156">
        <f>ROUND(E54*P54,2)</f>
        <v>0.03</v>
      </c>
      <c r="R54" s="157"/>
      <c r="S54" s="157" t="s">
        <v>129</v>
      </c>
      <c r="T54" s="157" t="s">
        <v>130</v>
      </c>
      <c r="U54" s="157">
        <v>0.09</v>
      </c>
      <c r="V54" s="157">
        <f>ROUND(E54*U54,2)</f>
        <v>2.57</v>
      </c>
      <c r="W54" s="157"/>
      <c r="X54" s="157" t="s">
        <v>131</v>
      </c>
      <c r="Y54" s="157" t="s">
        <v>132</v>
      </c>
      <c r="Z54" s="147"/>
      <c r="AA54" s="147"/>
      <c r="AB54" s="147"/>
      <c r="AC54" s="147"/>
      <c r="AD54" s="147"/>
      <c r="AE54" s="147"/>
      <c r="AF54" s="147"/>
      <c r="AG54" s="147" t="s">
        <v>133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outlineLevel="2" x14ac:dyDescent="0.25">
      <c r="A55" s="154"/>
      <c r="B55" s="155"/>
      <c r="C55" s="178" t="s">
        <v>214</v>
      </c>
      <c r="D55" s="159"/>
      <c r="E55" s="160">
        <v>28.5</v>
      </c>
      <c r="F55" s="157"/>
      <c r="G55" s="157"/>
      <c r="H55" s="157"/>
      <c r="I55" s="157"/>
      <c r="J55" s="157"/>
      <c r="K55" s="157"/>
      <c r="L55" s="157"/>
      <c r="M55" s="157"/>
      <c r="N55" s="156"/>
      <c r="O55" s="156"/>
      <c r="P55" s="156"/>
      <c r="Q55" s="156"/>
      <c r="R55" s="157"/>
      <c r="S55" s="157"/>
      <c r="T55" s="157"/>
      <c r="U55" s="157"/>
      <c r="V55" s="157"/>
      <c r="W55" s="157"/>
      <c r="X55" s="157"/>
      <c r="Y55" s="157"/>
      <c r="Z55" s="147"/>
      <c r="AA55" s="147"/>
      <c r="AB55" s="147"/>
      <c r="AC55" s="147"/>
      <c r="AD55" s="147"/>
      <c r="AE55" s="147"/>
      <c r="AF55" s="147"/>
      <c r="AG55" s="147" t="s">
        <v>135</v>
      </c>
      <c r="AH55" s="147">
        <v>5</v>
      </c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x14ac:dyDescent="0.25">
      <c r="A56" s="163" t="s">
        <v>124</v>
      </c>
      <c r="B56" s="164" t="s">
        <v>93</v>
      </c>
      <c r="C56" s="176" t="s">
        <v>53</v>
      </c>
      <c r="D56" s="165"/>
      <c r="E56" s="166"/>
      <c r="F56" s="167"/>
      <c r="G56" s="168">
        <f>SUMIF(AG57:AG58,"&lt;&gt;NOR",G57:G58)</f>
        <v>0</v>
      </c>
      <c r="H56" s="162"/>
      <c r="I56" s="162">
        <f>SUM(I57:I58)</f>
        <v>0</v>
      </c>
      <c r="J56" s="162"/>
      <c r="K56" s="162">
        <f>SUM(K57:K58)</f>
        <v>0</v>
      </c>
      <c r="L56" s="162"/>
      <c r="M56" s="162">
        <f>SUM(M57:M58)</f>
        <v>0</v>
      </c>
      <c r="N56" s="161"/>
      <c r="O56" s="161">
        <f>SUM(O57:O58)</f>
        <v>0</v>
      </c>
      <c r="P56" s="161"/>
      <c r="Q56" s="161">
        <f>SUM(Q57:Q58)</f>
        <v>0</v>
      </c>
      <c r="R56" s="162"/>
      <c r="S56" s="162"/>
      <c r="T56" s="162"/>
      <c r="U56" s="162"/>
      <c r="V56" s="162">
        <f>SUM(V57:V58)</f>
        <v>0.14000000000000001</v>
      </c>
      <c r="W56" s="162"/>
      <c r="X56" s="162"/>
      <c r="Y56" s="162"/>
      <c r="AG56" t="s">
        <v>125</v>
      </c>
    </row>
    <row r="57" spans="1:60" outlineLevel="1" x14ac:dyDescent="0.25">
      <c r="A57" s="182">
        <v>21</v>
      </c>
      <c r="B57" s="183" t="s">
        <v>215</v>
      </c>
      <c r="C57" s="188" t="s">
        <v>216</v>
      </c>
      <c r="D57" s="184" t="s">
        <v>155</v>
      </c>
      <c r="E57" s="185">
        <v>1</v>
      </c>
      <c r="F57" s="186"/>
      <c r="G57" s="187">
        <f>ROUND(E57*F57,2)</f>
        <v>0</v>
      </c>
      <c r="H57" s="158"/>
      <c r="I57" s="157">
        <f>ROUND(E57*H57,2)</f>
        <v>0</v>
      </c>
      <c r="J57" s="158"/>
      <c r="K57" s="157">
        <f>ROUND(E57*J57,2)</f>
        <v>0</v>
      </c>
      <c r="L57" s="157">
        <v>21</v>
      </c>
      <c r="M57" s="157">
        <f>G57*(1+L57/100)</f>
        <v>0</v>
      </c>
      <c r="N57" s="156">
        <v>0</v>
      </c>
      <c r="O57" s="156">
        <f>ROUND(E57*N57,2)</f>
        <v>0</v>
      </c>
      <c r="P57" s="156">
        <v>0</v>
      </c>
      <c r="Q57" s="156">
        <f>ROUND(E57*P57,2)</f>
        <v>0</v>
      </c>
      <c r="R57" s="157"/>
      <c r="S57" s="157" t="s">
        <v>129</v>
      </c>
      <c r="T57" s="157" t="s">
        <v>130</v>
      </c>
      <c r="U57" s="157">
        <v>0.13900000000000001</v>
      </c>
      <c r="V57" s="157">
        <f>ROUND(E57*U57,2)</f>
        <v>0.14000000000000001</v>
      </c>
      <c r="W57" s="157"/>
      <c r="X57" s="157" t="s">
        <v>131</v>
      </c>
      <c r="Y57" s="157" t="s">
        <v>132</v>
      </c>
      <c r="Z57" s="147"/>
      <c r="AA57" s="147"/>
      <c r="AB57" s="147"/>
      <c r="AC57" s="147"/>
      <c r="AD57" s="147"/>
      <c r="AE57" s="147"/>
      <c r="AF57" s="147"/>
      <c r="AG57" s="147" t="s">
        <v>133</v>
      </c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1" x14ac:dyDescent="0.25">
      <c r="A58" s="170">
        <v>22</v>
      </c>
      <c r="B58" s="171" t="s">
        <v>217</v>
      </c>
      <c r="C58" s="177" t="s">
        <v>218</v>
      </c>
      <c r="D58" s="172" t="s">
        <v>219</v>
      </c>
      <c r="E58" s="173">
        <v>1</v>
      </c>
      <c r="F58" s="174"/>
      <c r="G58" s="175">
        <f>ROUND(E58*F58,2)</f>
        <v>0</v>
      </c>
      <c r="H58" s="158"/>
      <c r="I58" s="157">
        <f>ROUND(E58*H58,2)</f>
        <v>0</v>
      </c>
      <c r="J58" s="158"/>
      <c r="K58" s="157">
        <f>ROUND(E58*J58,2)</f>
        <v>0</v>
      </c>
      <c r="L58" s="157">
        <v>21</v>
      </c>
      <c r="M58" s="157">
        <f>G58*(1+L58/100)</f>
        <v>0</v>
      </c>
      <c r="N58" s="156">
        <v>0</v>
      </c>
      <c r="O58" s="156">
        <f>ROUND(E58*N58,2)</f>
        <v>0</v>
      </c>
      <c r="P58" s="156">
        <v>0</v>
      </c>
      <c r="Q58" s="156">
        <f>ROUND(E58*P58,2)</f>
        <v>0</v>
      </c>
      <c r="R58" s="157"/>
      <c r="S58" s="157" t="s">
        <v>129</v>
      </c>
      <c r="T58" s="157" t="s">
        <v>130</v>
      </c>
      <c r="U58" s="157">
        <v>0</v>
      </c>
      <c r="V58" s="157">
        <f>ROUND(E58*U58,2)</f>
        <v>0</v>
      </c>
      <c r="W58" s="157"/>
      <c r="X58" s="157" t="s">
        <v>220</v>
      </c>
      <c r="Y58" s="157" t="s">
        <v>132</v>
      </c>
      <c r="Z58" s="147"/>
      <c r="AA58" s="147"/>
      <c r="AB58" s="147"/>
      <c r="AC58" s="147"/>
      <c r="AD58" s="147"/>
      <c r="AE58" s="147"/>
      <c r="AF58" s="147"/>
      <c r="AG58" s="147" t="s">
        <v>221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x14ac:dyDescent="0.25">
      <c r="A59" s="3"/>
      <c r="B59" s="4"/>
      <c r="C59" s="179"/>
      <c r="D59" s="6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AE59">
        <v>12</v>
      </c>
      <c r="AF59">
        <v>21</v>
      </c>
      <c r="AG59" t="s">
        <v>110</v>
      </c>
    </row>
    <row r="60" spans="1:60" x14ac:dyDescent="0.25">
      <c r="A60" s="150"/>
      <c r="B60" s="151" t="s">
        <v>31</v>
      </c>
      <c r="C60" s="180"/>
      <c r="D60" s="152"/>
      <c r="E60" s="153"/>
      <c r="F60" s="153"/>
      <c r="G60" s="169">
        <f>G8+G12+G22+G24+G26+G32+G46+G48+G56</f>
        <v>0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AE60">
        <f>SUMIF(L7:L58,AE59,G7:G58)</f>
        <v>0</v>
      </c>
      <c r="AF60">
        <f>SUMIF(L7:L58,AF59,G7:G58)</f>
        <v>0</v>
      </c>
      <c r="AG60" t="s">
        <v>149</v>
      </c>
    </row>
    <row r="61" spans="1:60" x14ac:dyDescent="0.25">
      <c r="A61" s="3"/>
      <c r="B61" s="4"/>
      <c r="C61" s="179"/>
      <c r="D61" s="6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</row>
    <row r="62" spans="1:60" x14ac:dyDescent="0.25">
      <c r="A62" s="3"/>
      <c r="B62" s="4"/>
      <c r="C62" s="179"/>
      <c r="D62" s="6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</row>
    <row r="63" spans="1:60" x14ac:dyDescent="0.25">
      <c r="A63" s="252" t="s">
        <v>150</v>
      </c>
      <c r="B63" s="252"/>
      <c r="C63" s="253"/>
      <c r="D63" s="6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</row>
    <row r="64" spans="1:60" x14ac:dyDescent="0.25">
      <c r="A64" s="254"/>
      <c r="B64" s="255"/>
      <c r="C64" s="256"/>
      <c r="D64" s="255"/>
      <c r="E64" s="255"/>
      <c r="F64" s="255"/>
      <c r="G64" s="257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AG64" t="s">
        <v>151</v>
      </c>
    </row>
    <row r="65" spans="1:33" x14ac:dyDescent="0.25">
      <c r="A65" s="258"/>
      <c r="B65" s="259"/>
      <c r="C65" s="260"/>
      <c r="D65" s="259"/>
      <c r="E65" s="259"/>
      <c r="F65" s="259"/>
      <c r="G65" s="261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</row>
    <row r="66" spans="1:33" x14ac:dyDescent="0.25">
      <c r="A66" s="258"/>
      <c r="B66" s="259"/>
      <c r="C66" s="260"/>
      <c r="D66" s="259"/>
      <c r="E66" s="259"/>
      <c r="F66" s="259"/>
      <c r="G66" s="261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</row>
    <row r="67" spans="1:33" x14ac:dyDescent="0.25">
      <c r="A67" s="258"/>
      <c r="B67" s="259"/>
      <c r="C67" s="260"/>
      <c r="D67" s="259"/>
      <c r="E67" s="259"/>
      <c r="F67" s="259"/>
      <c r="G67" s="261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</row>
    <row r="68" spans="1:33" x14ac:dyDescent="0.25">
      <c r="A68" s="262"/>
      <c r="B68" s="263"/>
      <c r="C68" s="264"/>
      <c r="D68" s="263"/>
      <c r="E68" s="263"/>
      <c r="F68" s="263"/>
      <c r="G68" s="265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</row>
    <row r="69" spans="1:33" x14ac:dyDescent="0.25">
      <c r="A69" s="3"/>
      <c r="B69" s="4"/>
      <c r="C69" s="179"/>
      <c r="D69" s="6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</row>
    <row r="70" spans="1:33" x14ac:dyDescent="0.25">
      <c r="C70" s="181"/>
      <c r="D70" s="10"/>
      <c r="AG70" t="s">
        <v>152</v>
      </c>
    </row>
    <row r="71" spans="1:33" x14ac:dyDescent="0.25">
      <c r="D71" s="10"/>
    </row>
    <row r="72" spans="1:33" x14ac:dyDescent="0.25">
      <c r="D72" s="10"/>
    </row>
    <row r="73" spans="1:33" x14ac:dyDescent="0.25">
      <c r="D73" s="10"/>
    </row>
    <row r="74" spans="1:33" x14ac:dyDescent="0.25">
      <c r="D74" s="10"/>
    </row>
    <row r="75" spans="1:33" x14ac:dyDescent="0.25">
      <c r="D75" s="10"/>
    </row>
    <row r="76" spans="1:33" x14ac:dyDescent="0.25">
      <c r="D76" s="10"/>
    </row>
    <row r="77" spans="1:33" x14ac:dyDescent="0.25">
      <c r="D77" s="10"/>
    </row>
    <row r="78" spans="1:33" x14ac:dyDescent="0.25">
      <c r="D78" s="10"/>
    </row>
    <row r="79" spans="1:33" x14ac:dyDescent="0.25">
      <c r="D79" s="10"/>
    </row>
    <row r="80" spans="1:33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mergeCells count="6">
    <mergeCell ref="A64:G68"/>
    <mergeCell ref="A1:G1"/>
    <mergeCell ref="C2:G2"/>
    <mergeCell ref="C3:G3"/>
    <mergeCell ref="C4:G4"/>
    <mergeCell ref="A63:C63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82A2EE-6820-443B-BA93-4712CAECC419}">
  <sheetPr>
    <outlinePr summaryBelow="0"/>
  </sheetPr>
  <dimension ref="A1:BH5000"/>
  <sheetViews>
    <sheetView workbookViewId="0">
      <pane ySplit="7" topLeftCell="A8" activePane="bottomLeft" state="frozen"/>
      <selection pane="bottomLeft" activeCell="C3" sqref="C3:G3"/>
    </sheetView>
  </sheetViews>
  <sheetFormatPr defaultRowHeight="13.2" outlineLevelRow="1" x14ac:dyDescent="0.25"/>
  <cols>
    <col min="1" max="1" width="3.44140625" customWidth="1"/>
    <col min="2" max="2" width="12.5546875" style="120" customWidth="1"/>
    <col min="3" max="3" width="38.33203125" style="120" customWidth="1"/>
    <col min="4" max="4" width="4.88671875" customWidth="1"/>
    <col min="5" max="5" width="10.5546875" customWidth="1"/>
    <col min="6" max="6" width="9.88671875" customWidth="1"/>
    <col min="7" max="7" width="12.664062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245" t="s">
        <v>7</v>
      </c>
      <c r="B1" s="245"/>
      <c r="C1" s="245"/>
      <c r="D1" s="245"/>
      <c r="E1" s="245"/>
      <c r="F1" s="245"/>
      <c r="G1" s="245"/>
      <c r="AG1" t="s">
        <v>98</v>
      </c>
    </row>
    <row r="2" spans="1:60" ht="24.9" customHeight="1" x14ac:dyDescent="0.25">
      <c r="A2" s="139" t="s">
        <v>8</v>
      </c>
      <c r="B2" s="49" t="s">
        <v>43</v>
      </c>
      <c r="C2" s="246" t="s">
        <v>297</v>
      </c>
      <c r="D2" s="247"/>
      <c r="E2" s="247"/>
      <c r="F2" s="247"/>
      <c r="G2" s="248"/>
      <c r="AG2" t="s">
        <v>99</v>
      </c>
    </row>
    <row r="3" spans="1:60" ht="24.9" customHeight="1" x14ac:dyDescent="0.25">
      <c r="A3" s="139" t="s">
        <v>9</v>
      </c>
      <c r="B3" s="49" t="s">
        <v>45</v>
      </c>
      <c r="C3" s="246"/>
      <c r="D3" s="247"/>
      <c r="E3" s="247"/>
      <c r="F3" s="247"/>
      <c r="G3" s="248"/>
      <c r="AC3" s="120" t="s">
        <v>99</v>
      </c>
      <c r="AG3" t="s">
        <v>100</v>
      </c>
    </row>
    <row r="4" spans="1:60" ht="24.9" customHeight="1" x14ac:dyDescent="0.25">
      <c r="A4" s="140" t="s">
        <v>10</v>
      </c>
      <c r="B4" s="141" t="s">
        <v>52</v>
      </c>
      <c r="C4" s="249" t="s">
        <v>53</v>
      </c>
      <c r="D4" s="250"/>
      <c r="E4" s="250"/>
      <c r="F4" s="250"/>
      <c r="G4" s="251"/>
      <c r="AG4" t="s">
        <v>101</v>
      </c>
    </row>
    <row r="5" spans="1:60" x14ac:dyDescent="0.25">
      <c r="D5" s="10"/>
    </row>
    <row r="6" spans="1:60" ht="39.6" x14ac:dyDescent="0.25">
      <c r="A6" s="143" t="s">
        <v>102</v>
      </c>
      <c r="B6" s="145" t="s">
        <v>103</v>
      </c>
      <c r="C6" s="145" t="s">
        <v>104</v>
      </c>
      <c r="D6" s="144" t="s">
        <v>105</v>
      </c>
      <c r="E6" s="143" t="s">
        <v>106</v>
      </c>
      <c r="F6" s="142" t="s">
        <v>107</v>
      </c>
      <c r="G6" s="143" t="s">
        <v>31</v>
      </c>
      <c r="H6" s="146" t="s">
        <v>32</v>
      </c>
      <c r="I6" s="146" t="s">
        <v>108</v>
      </c>
      <c r="J6" s="146" t="s">
        <v>33</v>
      </c>
      <c r="K6" s="146" t="s">
        <v>109</v>
      </c>
      <c r="L6" s="146" t="s">
        <v>110</v>
      </c>
      <c r="M6" s="146" t="s">
        <v>111</v>
      </c>
      <c r="N6" s="146" t="s">
        <v>112</v>
      </c>
      <c r="O6" s="146" t="s">
        <v>113</v>
      </c>
      <c r="P6" s="146" t="s">
        <v>114</v>
      </c>
      <c r="Q6" s="146" t="s">
        <v>115</v>
      </c>
      <c r="R6" s="146" t="s">
        <v>116</v>
      </c>
      <c r="S6" s="146" t="s">
        <v>117</v>
      </c>
      <c r="T6" s="146" t="s">
        <v>118</v>
      </c>
      <c r="U6" s="146" t="s">
        <v>119</v>
      </c>
      <c r="V6" s="146" t="s">
        <v>120</v>
      </c>
      <c r="W6" s="146" t="s">
        <v>121</v>
      </c>
      <c r="X6" s="146" t="s">
        <v>122</v>
      </c>
      <c r="Y6" s="146" t="s">
        <v>123</v>
      </c>
    </row>
    <row r="7" spans="1:60" hidden="1" x14ac:dyDescent="0.25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5">
      <c r="A8" s="163" t="s">
        <v>124</v>
      </c>
      <c r="B8" s="164" t="s">
        <v>75</v>
      </c>
      <c r="C8" s="176" t="s">
        <v>76</v>
      </c>
      <c r="D8" s="165"/>
      <c r="E8" s="166"/>
      <c r="F8" s="167"/>
      <c r="G8" s="168">
        <f>SUMIF(AG9:AG9,"&lt;&gt;NOR",G9:G9)</f>
        <v>0</v>
      </c>
      <c r="H8" s="162"/>
      <c r="I8" s="162">
        <f>SUM(I9:I9)</f>
        <v>0</v>
      </c>
      <c r="J8" s="162"/>
      <c r="K8" s="162">
        <f>SUM(K9:K9)</f>
        <v>0</v>
      </c>
      <c r="L8" s="162"/>
      <c r="M8" s="162">
        <f>SUM(M9:M9)</f>
        <v>0</v>
      </c>
      <c r="N8" s="161"/>
      <c r="O8" s="161">
        <f>SUM(O9:O9)</f>
        <v>0</v>
      </c>
      <c r="P8" s="161"/>
      <c r="Q8" s="161">
        <f>SUM(Q9:Q9)</f>
        <v>4.2</v>
      </c>
      <c r="R8" s="162"/>
      <c r="S8" s="162"/>
      <c r="T8" s="162"/>
      <c r="U8" s="162"/>
      <c r="V8" s="162">
        <f>SUM(V9:V9)</f>
        <v>3.15</v>
      </c>
      <c r="W8" s="162"/>
      <c r="X8" s="162"/>
      <c r="Y8" s="162"/>
      <c r="AG8" t="s">
        <v>125</v>
      </c>
    </row>
    <row r="9" spans="1:60" ht="20.399999999999999" outlineLevel="1" x14ac:dyDescent="0.25">
      <c r="A9" s="182">
        <v>1</v>
      </c>
      <c r="B9" s="183" t="s">
        <v>222</v>
      </c>
      <c r="C9" s="188" t="s">
        <v>223</v>
      </c>
      <c r="D9" s="184" t="s">
        <v>224</v>
      </c>
      <c r="E9" s="185">
        <v>3</v>
      </c>
      <c r="F9" s="186"/>
      <c r="G9" s="187">
        <f>ROUND(E9*F9,2)</f>
        <v>0</v>
      </c>
      <c r="H9" s="158"/>
      <c r="I9" s="157">
        <f>ROUND(E9*H9,2)</f>
        <v>0</v>
      </c>
      <c r="J9" s="158"/>
      <c r="K9" s="157">
        <f>ROUND(E9*J9,2)</f>
        <v>0</v>
      </c>
      <c r="L9" s="157">
        <v>21</v>
      </c>
      <c r="M9" s="157">
        <f>G9*(1+L9/100)</f>
        <v>0</v>
      </c>
      <c r="N9" s="156">
        <v>0</v>
      </c>
      <c r="O9" s="156">
        <f>ROUND(E9*N9,2)</f>
        <v>0</v>
      </c>
      <c r="P9" s="156">
        <v>1.4</v>
      </c>
      <c r="Q9" s="156">
        <f>ROUND(E9*P9,2)</f>
        <v>4.2</v>
      </c>
      <c r="R9" s="157"/>
      <c r="S9" s="157" t="s">
        <v>129</v>
      </c>
      <c r="T9" s="157" t="s">
        <v>130</v>
      </c>
      <c r="U9" s="157">
        <v>1.0509999999999999</v>
      </c>
      <c r="V9" s="157">
        <f>ROUND(E9*U9,2)</f>
        <v>3.15</v>
      </c>
      <c r="W9" s="157"/>
      <c r="X9" s="157" t="s">
        <v>131</v>
      </c>
      <c r="Y9" s="157" t="s">
        <v>132</v>
      </c>
      <c r="Z9" s="147"/>
      <c r="AA9" s="147"/>
      <c r="AB9" s="147"/>
      <c r="AC9" s="147"/>
      <c r="AD9" s="147"/>
      <c r="AE9" s="147"/>
      <c r="AF9" s="147"/>
      <c r="AG9" s="147" t="s">
        <v>133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x14ac:dyDescent="0.25">
      <c r="A10" s="163" t="s">
        <v>124</v>
      </c>
      <c r="B10" s="164" t="s">
        <v>83</v>
      </c>
      <c r="C10" s="176" t="s">
        <v>84</v>
      </c>
      <c r="D10" s="165"/>
      <c r="E10" s="166"/>
      <c r="F10" s="167"/>
      <c r="G10" s="168">
        <f>SUMIF(AG11:AG11,"&lt;&gt;NOR",G11:G11)</f>
        <v>0</v>
      </c>
      <c r="H10" s="162"/>
      <c r="I10" s="162">
        <f>SUM(I11:I11)</f>
        <v>0</v>
      </c>
      <c r="J10" s="162"/>
      <c r="K10" s="162">
        <f>SUM(K11:K11)</f>
        <v>0</v>
      </c>
      <c r="L10" s="162"/>
      <c r="M10" s="162">
        <f>SUM(M11:M11)</f>
        <v>0</v>
      </c>
      <c r="N10" s="161"/>
      <c r="O10" s="161">
        <f>SUM(O11:O11)</f>
        <v>0</v>
      </c>
      <c r="P10" s="161"/>
      <c r="Q10" s="161">
        <f>SUM(Q11:Q11)</f>
        <v>0</v>
      </c>
      <c r="R10" s="162"/>
      <c r="S10" s="162"/>
      <c r="T10" s="162"/>
      <c r="U10" s="162"/>
      <c r="V10" s="162">
        <f>SUM(V11:V11)</f>
        <v>0.27</v>
      </c>
      <c r="W10" s="162"/>
      <c r="X10" s="162"/>
      <c r="Y10" s="162"/>
      <c r="AG10" t="s">
        <v>125</v>
      </c>
    </row>
    <row r="11" spans="1:60" outlineLevel="1" x14ac:dyDescent="0.25">
      <c r="A11" s="182">
        <v>2</v>
      </c>
      <c r="B11" s="183" t="s">
        <v>225</v>
      </c>
      <c r="C11" s="188" t="s">
        <v>226</v>
      </c>
      <c r="D11" s="184" t="s">
        <v>155</v>
      </c>
      <c r="E11" s="185">
        <v>1</v>
      </c>
      <c r="F11" s="186"/>
      <c r="G11" s="187">
        <f>ROUND(E11*F11,2)</f>
        <v>0</v>
      </c>
      <c r="H11" s="158"/>
      <c r="I11" s="157">
        <f>ROUND(E11*H11,2)</f>
        <v>0</v>
      </c>
      <c r="J11" s="158"/>
      <c r="K11" s="157">
        <f>ROUND(E11*J11,2)</f>
        <v>0</v>
      </c>
      <c r="L11" s="157">
        <v>21</v>
      </c>
      <c r="M11" s="157">
        <f>G11*(1+L11/100)</f>
        <v>0</v>
      </c>
      <c r="N11" s="156">
        <v>6.0000000000000002E-5</v>
      </c>
      <c r="O11" s="156">
        <f>ROUND(E11*N11,2)</f>
        <v>0</v>
      </c>
      <c r="P11" s="156">
        <v>0</v>
      </c>
      <c r="Q11" s="156">
        <f>ROUND(E11*P11,2)</f>
        <v>0</v>
      </c>
      <c r="R11" s="157"/>
      <c r="S11" s="157" t="s">
        <v>139</v>
      </c>
      <c r="T11" s="157" t="s">
        <v>130</v>
      </c>
      <c r="U11" s="157">
        <v>0.26500000000000001</v>
      </c>
      <c r="V11" s="157">
        <f>ROUND(E11*U11,2)</f>
        <v>0.27</v>
      </c>
      <c r="W11" s="157"/>
      <c r="X11" s="157" t="s">
        <v>131</v>
      </c>
      <c r="Y11" s="157" t="s">
        <v>132</v>
      </c>
      <c r="Z11" s="147"/>
      <c r="AA11" s="147"/>
      <c r="AB11" s="147"/>
      <c r="AC11" s="147"/>
      <c r="AD11" s="147"/>
      <c r="AE11" s="147"/>
      <c r="AF11" s="147"/>
      <c r="AG11" s="147" t="s">
        <v>133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x14ac:dyDescent="0.25">
      <c r="A12" s="163" t="s">
        <v>124</v>
      </c>
      <c r="B12" s="164" t="s">
        <v>93</v>
      </c>
      <c r="C12" s="176" t="s">
        <v>53</v>
      </c>
      <c r="D12" s="165"/>
      <c r="E12" s="166"/>
      <c r="F12" s="167"/>
      <c r="G12" s="168">
        <f>SUMIF(AG13:AG13,"&lt;&gt;NOR",G13:G13)</f>
        <v>0</v>
      </c>
      <c r="H12" s="162"/>
      <c r="I12" s="162">
        <f>SUM(I13:I13)</f>
        <v>0</v>
      </c>
      <c r="J12" s="162"/>
      <c r="K12" s="162">
        <f>SUM(K13:K13)</f>
        <v>0</v>
      </c>
      <c r="L12" s="162"/>
      <c r="M12" s="162">
        <f>SUM(M13:M13)</f>
        <v>0</v>
      </c>
      <c r="N12" s="161"/>
      <c r="O12" s="161">
        <f>SUM(O13:O13)</f>
        <v>0</v>
      </c>
      <c r="P12" s="161"/>
      <c r="Q12" s="161">
        <f>SUM(Q13:Q13)</f>
        <v>0</v>
      </c>
      <c r="R12" s="162"/>
      <c r="S12" s="162"/>
      <c r="T12" s="162"/>
      <c r="U12" s="162"/>
      <c r="V12" s="162">
        <f>SUM(V13:V13)</f>
        <v>0</v>
      </c>
      <c r="W12" s="162"/>
      <c r="X12" s="162"/>
      <c r="Y12" s="162"/>
      <c r="AG12" t="s">
        <v>125</v>
      </c>
    </row>
    <row r="13" spans="1:60" outlineLevel="1" x14ac:dyDescent="0.25">
      <c r="A13" s="182">
        <v>3</v>
      </c>
      <c r="B13" s="183" t="s">
        <v>227</v>
      </c>
      <c r="C13" s="188" t="s">
        <v>228</v>
      </c>
      <c r="D13" s="184" t="s">
        <v>155</v>
      </c>
      <c r="E13" s="185">
        <v>1</v>
      </c>
      <c r="F13" s="186"/>
      <c r="G13" s="187">
        <f>ROUND(E13*F13,2)</f>
        <v>0</v>
      </c>
      <c r="H13" s="158"/>
      <c r="I13" s="157">
        <f>ROUND(E13*H13,2)</f>
        <v>0</v>
      </c>
      <c r="J13" s="158"/>
      <c r="K13" s="157">
        <f>ROUND(E13*J13,2)</f>
        <v>0</v>
      </c>
      <c r="L13" s="157">
        <v>21</v>
      </c>
      <c r="M13" s="157">
        <f>G13*(1+L13/100)</f>
        <v>0</v>
      </c>
      <c r="N13" s="156">
        <v>0</v>
      </c>
      <c r="O13" s="156">
        <f>ROUND(E13*N13,2)</f>
        <v>0</v>
      </c>
      <c r="P13" s="156">
        <v>0</v>
      </c>
      <c r="Q13" s="156">
        <f>ROUND(E13*P13,2)</f>
        <v>0</v>
      </c>
      <c r="R13" s="157"/>
      <c r="S13" s="157" t="s">
        <v>139</v>
      </c>
      <c r="T13" s="157" t="s">
        <v>130</v>
      </c>
      <c r="U13" s="157">
        <v>0</v>
      </c>
      <c r="V13" s="157">
        <f>ROUND(E13*U13,2)</f>
        <v>0</v>
      </c>
      <c r="W13" s="157"/>
      <c r="X13" s="157" t="s">
        <v>131</v>
      </c>
      <c r="Y13" s="157" t="s">
        <v>132</v>
      </c>
      <c r="Z13" s="147"/>
      <c r="AA13" s="147"/>
      <c r="AB13" s="147"/>
      <c r="AC13" s="147"/>
      <c r="AD13" s="147"/>
      <c r="AE13" s="147"/>
      <c r="AF13" s="147"/>
      <c r="AG13" s="147" t="s">
        <v>133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x14ac:dyDescent="0.25">
      <c r="A14" s="163" t="s">
        <v>124</v>
      </c>
      <c r="B14" s="164" t="s">
        <v>94</v>
      </c>
      <c r="C14" s="176" t="s">
        <v>95</v>
      </c>
      <c r="D14" s="165"/>
      <c r="E14" s="166"/>
      <c r="F14" s="167"/>
      <c r="G14" s="168">
        <f>SUMIF(AG15:AG15,"&lt;&gt;NOR",G15:G15)</f>
        <v>0</v>
      </c>
      <c r="H14" s="162"/>
      <c r="I14" s="162">
        <f>SUM(I15:I15)</f>
        <v>0</v>
      </c>
      <c r="J14" s="162"/>
      <c r="K14" s="162">
        <f>SUM(K15:K15)</f>
        <v>0</v>
      </c>
      <c r="L14" s="162"/>
      <c r="M14" s="162">
        <f>SUM(M15:M15)</f>
        <v>0</v>
      </c>
      <c r="N14" s="161"/>
      <c r="O14" s="161">
        <f>SUM(O15:O15)</f>
        <v>0</v>
      </c>
      <c r="P14" s="161"/>
      <c r="Q14" s="161">
        <f>SUM(Q15:Q15)</f>
        <v>0</v>
      </c>
      <c r="R14" s="162"/>
      <c r="S14" s="162"/>
      <c r="T14" s="162"/>
      <c r="U14" s="162"/>
      <c r="V14" s="162">
        <f>SUM(V15:V15)</f>
        <v>0</v>
      </c>
      <c r="W14" s="162"/>
      <c r="X14" s="162"/>
      <c r="Y14" s="162"/>
      <c r="AG14" t="s">
        <v>125</v>
      </c>
    </row>
    <row r="15" spans="1:60" ht="20.399999999999999" outlineLevel="1" x14ac:dyDescent="0.25">
      <c r="A15" s="170">
        <v>4</v>
      </c>
      <c r="B15" s="171" t="s">
        <v>153</v>
      </c>
      <c r="C15" s="177" t="s">
        <v>229</v>
      </c>
      <c r="D15" s="172" t="s">
        <v>155</v>
      </c>
      <c r="E15" s="173">
        <v>1</v>
      </c>
      <c r="F15" s="174"/>
      <c r="G15" s="175">
        <f>ROUND(E15*F15,2)</f>
        <v>0</v>
      </c>
      <c r="H15" s="158"/>
      <c r="I15" s="157">
        <f>ROUND(E15*H15,2)</f>
        <v>0</v>
      </c>
      <c r="J15" s="158"/>
      <c r="K15" s="157">
        <f>ROUND(E15*J15,2)</f>
        <v>0</v>
      </c>
      <c r="L15" s="157">
        <v>21</v>
      </c>
      <c r="M15" s="157">
        <f>G15*(1+L15/100)</f>
        <v>0</v>
      </c>
      <c r="N15" s="156">
        <v>0</v>
      </c>
      <c r="O15" s="156">
        <f>ROUND(E15*N15,2)</f>
        <v>0</v>
      </c>
      <c r="P15" s="156">
        <v>0</v>
      </c>
      <c r="Q15" s="156">
        <f>ROUND(E15*P15,2)</f>
        <v>0</v>
      </c>
      <c r="R15" s="157"/>
      <c r="S15" s="157" t="s">
        <v>139</v>
      </c>
      <c r="T15" s="157" t="s">
        <v>130</v>
      </c>
      <c r="U15" s="157">
        <v>0</v>
      </c>
      <c r="V15" s="157">
        <f>ROUND(E15*U15,2)</f>
        <v>0</v>
      </c>
      <c r="W15" s="157"/>
      <c r="X15" s="157" t="s">
        <v>131</v>
      </c>
      <c r="Y15" s="157" t="s">
        <v>132</v>
      </c>
      <c r="Z15" s="147"/>
      <c r="AA15" s="147"/>
      <c r="AB15" s="147"/>
      <c r="AC15" s="147"/>
      <c r="AD15" s="147"/>
      <c r="AE15" s="147"/>
      <c r="AF15" s="147"/>
      <c r="AG15" s="147" t="s">
        <v>133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x14ac:dyDescent="0.25">
      <c r="A16" s="3"/>
      <c r="B16" s="4"/>
      <c r="C16" s="179"/>
      <c r="D16" s="6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AE16">
        <v>12</v>
      </c>
      <c r="AF16">
        <v>21</v>
      </c>
      <c r="AG16" t="s">
        <v>110</v>
      </c>
    </row>
    <row r="17" spans="1:33" x14ac:dyDescent="0.25">
      <c r="A17" s="150"/>
      <c r="B17" s="151" t="s">
        <v>31</v>
      </c>
      <c r="C17" s="180"/>
      <c r="D17" s="152"/>
      <c r="E17" s="153"/>
      <c r="F17" s="153"/>
      <c r="G17" s="169">
        <f>G8+G10+G12+G14</f>
        <v>0</v>
      </c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AE17">
        <f>SUMIF(L7:L15,AE16,G7:G15)</f>
        <v>0</v>
      </c>
      <c r="AF17">
        <f>SUMIF(L7:L15,AF16,G7:G15)</f>
        <v>0</v>
      </c>
      <c r="AG17" t="s">
        <v>149</v>
      </c>
    </row>
    <row r="18" spans="1:33" x14ac:dyDescent="0.25">
      <c r="A18" s="3"/>
      <c r="B18" s="4"/>
      <c r="C18" s="179"/>
      <c r="D18" s="6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33" x14ac:dyDescent="0.25">
      <c r="A19" s="3"/>
      <c r="B19" s="4"/>
      <c r="C19" s="179"/>
      <c r="D19" s="6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33" x14ac:dyDescent="0.25">
      <c r="A20" s="252" t="s">
        <v>150</v>
      </c>
      <c r="B20" s="252"/>
      <c r="C20" s="253"/>
      <c r="D20" s="6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1:33" x14ac:dyDescent="0.25">
      <c r="A21" s="254"/>
      <c r="B21" s="255"/>
      <c r="C21" s="256"/>
      <c r="D21" s="255"/>
      <c r="E21" s="255"/>
      <c r="F21" s="255"/>
      <c r="G21" s="257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AG21" t="s">
        <v>151</v>
      </c>
    </row>
    <row r="22" spans="1:33" x14ac:dyDescent="0.25">
      <c r="A22" s="258"/>
      <c r="B22" s="259"/>
      <c r="C22" s="260"/>
      <c r="D22" s="259"/>
      <c r="E22" s="259"/>
      <c r="F22" s="259"/>
      <c r="G22" s="261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</row>
    <row r="23" spans="1:33" x14ac:dyDescent="0.25">
      <c r="A23" s="258"/>
      <c r="B23" s="259"/>
      <c r="C23" s="260"/>
      <c r="D23" s="259"/>
      <c r="E23" s="259"/>
      <c r="F23" s="259"/>
      <c r="G23" s="261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</row>
    <row r="24" spans="1:33" x14ac:dyDescent="0.25">
      <c r="A24" s="258"/>
      <c r="B24" s="259"/>
      <c r="C24" s="260"/>
      <c r="D24" s="259"/>
      <c r="E24" s="259"/>
      <c r="F24" s="259"/>
      <c r="G24" s="261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</row>
    <row r="25" spans="1:33" x14ac:dyDescent="0.25">
      <c r="A25" s="262"/>
      <c r="B25" s="263"/>
      <c r="C25" s="264"/>
      <c r="D25" s="263"/>
      <c r="E25" s="263"/>
      <c r="F25" s="263"/>
      <c r="G25" s="265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</row>
    <row r="26" spans="1:33" x14ac:dyDescent="0.25">
      <c r="A26" s="3"/>
      <c r="B26" s="4"/>
      <c r="C26" s="179"/>
      <c r="D26" s="6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</row>
    <row r="27" spans="1:33" x14ac:dyDescent="0.25">
      <c r="C27" s="181"/>
      <c r="D27" s="10"/>
      <c r="AG27" t="s">
        <v>152</v>
      </c>
    </row>
    <row r="28" spans="1:33" x14ac:dyDescent="0.25">
      <c r="D28" s="10"/>
    </row>
    <row r="29" spans="1:33" x14ac:dyDescent="0.25">
      <c r="D29" s="10"/>
    </row>
    <row r="30" spans="1:33" x14ac:dyDescent="0.25">
      <c r="D30" s="10"/>
    </row>
    <row r="31" spans="1:33" x14ac:dyDescent="0.25">
      <c r="D31" s="10"/>
    </row>
    <row r="32" spans="1:33" x14ac:dyDescent="0.25">
      <c r="D32" s="10"/>
    </row>
    <row r="33" spans="4:4" x14ac:dyDescent="0.25">
      <c r="D33" s="10"/>
    </row>
    <row r="34" spans="4:4" x14ac:dyDescent="0.25">
      <c r="D34" s="10"/>
    </row>
    <row r="35" spans="4:4" x14ac:dyDescent="0.25">
      <c r="D35" s="10"/>
    </row>
    <row r="36" spans="4:4" x14ac:dyDescent="0.25">
      <c r="D36" s="10"/>
    </row>
    <row r="37" spans="4:4" x14ac:dyDescent="0.25">
      <c r="D37" s="10"/>
    </row>
    <row r="38" spans="4:4" x14ac:dyDescent="0.25">
      <c r="D38" s="10"/>
    </row>
    <row r="39" spans="4:4" x14ac:dyDescent="0.25">
      <c r="D39" s="10"/>
    </row>
    <row r="40" spans="4:4" x14ac:dyDescent="0.25">
      <c r="D40" s="10"/>
    </row>
    <row r="41" spans="4:4" x14ac:dyDescent="0.25">
      <c r="D41" s="10"/>
    </row>
    <row r="42" spans="4:4" x14ac:dyDescent="0.25">
      <c r="D42" s="10"/>
    </row>
    <row r="43" spans="4:4" x14ac:dyDescent="0.25">
      <c r="D43" s="10"/>
    </row>
    <row r="44" spans="4:4" x14ac:dyDescent="0.25">
      <c r="D44" s="10"/>
    </row>
    <row r="45" spans="4:4" x14ac:dyDescent="0.25">
      <c r="D45" s="10"/>
    </row>
    <row r="46" spans="4:4" x14ac:dyDescent="0.25">
      <c r="D46" s="10"/>
    </row>
    <row r="47" spans="4:4" x14ac:dyDescent="0.25">
      <c r="D47" s="10"/>
    </row>
    <row r="48" spans="4:4" x14ac:dyDescent="0.25">
      <c r="D48" s="10"/>
    </row>
    <row r="49" spans="4:4" x14ac:dyDescent="0.25">
      <c r="D49" s="10"/>
    </row>
    <row r="50" spans="4:4" x14ac:dyDescent="0.25">
      <c r="D50" s="10"/>
    </row>
    <row r="51" spans="4:4" x14ac:dyDescent="0.25">
      <c r="D51" s="10"/>
    </row>
    <row r="52" spans="4:4" x14ac:dyDescent="0.25">
      <c r="D52" s="10"/>
    </row>
    <row r="53" spans="4:4" x14ac:dyDescent="0.25">
      <c r="D53" s="10"/>
    </row>
    <row r="54" spans="4:4" x14ac:dyDescent="0.25">
      <c r="D54" s="10"/>
    </row>
    <row r="55" spans="4:4" x14ac:dyDescent="0.25">
      <c r="D55" s="10"/>
    </row>
    <row r="56" spans="4:4" x14ac:dyDescent="0.25">
      <c r="D56" s="10"/>
    </row>
    <row r="57" spans="4:4" x14ac:dyDescent="0.25">
      <c r="D57" s="10"/>
    </row>
    <row r="58" spans="4:4" x14ac:dyDescent="0.25">
      <c r="D58" s="10"/>
    </row>
    <row r="59" spans="4:4" x14ac:dyDescent="0.25">
      <c r="D59" s="10"/>
    </row>
    <row r="60" spans="4:4" x14ac:dyDescent="0.25">
      <c r="D60" s="10"/>
    </row>
    <row r="61" spans="4:4" x14ac:dyDescent="0.25">
      <c r="D61" s="10"/>
    </row>
    <row r="62" spans="4:4" x14ac:dyDescent="0.25">
      <c r="D62" s="10"/>
    </row>
    <row r="63" spans="4:4" x14ac:dyDescent="0.25">
      <c r="D63" s="10"/>
    </row>
    <row r="64" spans="4:4" x14ac:dyDescent="0.25">
      <c r="D64" s="10"/>
    </row>
    <row r="65" spans="4:4" x14ac:dyDescent="0.25">
      <c r="D65" s="10"/>
    </row>
    <row r="66" spans="4:4" x14ac:dyDescent="0.25">
      <c r="D66" s="10"/>
    </row>
    <row r="67" spans="4:4" x14ac:dyDescent="0.25">
      <c r="D67" s="10"/>
    </row>
    <row r="68" spans="4:4" x14ac:dyDescent="0.25">
      <c r="D68" s="10"/>
    </row>
    <row r="69" spans="4:4" x14ac:dyDescent="0.25">
      <c r="D69" s="10"/>
    </row>
    <row r="70" spans="4:4" x14ac:dyDescent="0.25">
      <c r="D70" s="10"/>
    </row>
    <row r="71" spans="4:4" x14ac:dyDescent="0.25">
      <c r="D71" s="10"/>
    </row>
    <row r="72" spans="4:4" x14ac:dyDescent="0.25">
      <c r="D72" s="10"/>
    </row>
    <row r="73" spans="4:4" x14ac:dyDescent="0.25">
      <c r="D73" s="10"/>
    </row>
    <row r="74" spans="4:4" x14ac:dyDescent="0.25">
      <c r="D74" s="10"/>
    </row>
    <row r="75" spans="4:4" x14ac:dyDescent="0.25">
      <c r="D75" s="10"/>
    </row>
    <row r="76" spans="4:4" x14ac:dyDescent="0.25">
      <c r="D76" s="10"/>
    </row>
    <row r="77" spans="4:4" x14ac:dyDescent="0.25">
      <c r="D77" s="10"/>
    </row>
    <row r="78" spans="4:4" x14ac:dyDescent="0.25">
      <c r="D78" s="10"/>
    </row>
    <row r="79" spans="4:4" x14ac:dyDescent="0.25">
      <c r="D79" s="10"/>
    </row>
    <row r="80" spans="4:4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mergeCells count="6">
    <mergeCell ref="A21:G25"/>
    <mergeCell ref="A1:G1"/>
    <mergeCell ref="C2:G2"/>
    <mergeCell ref="C3:G3"/>
    <mergeCell ref="C4:G4"/>
    <mergeCell ref="A20:C20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380BCC-07E7-406E-ADCE-3ABDF005E985}">
  <sheetPr>
    <outlinePr summaryBelow="0"/>
  </sheetPr>
  <dimension ref="A1:BH5000"/>
  <sheetViews>
    <sheetView workbookViewId="0">
      <pane ySplit="7" topLeftCell="A8" activePane="bottomLeft" state="frozen"/>
      <selection pane="bottomLeft" activeCell="C3" sqref="C3:G3"/>
    </sheetView>
  </sheetViews>
  <sheetFormatPr defaultRowHeight="13.2" outlineLevelRow="3" x14ac:dyDescent="0.25"/>
  <cols>
    <col min="1" max="1" width="3.44140625" customWidth="1"/>
    <col min="2" max="2" width="12.5546875" style="120" customWidth="1"/>
    <col min="3" max="3" width="38.33203125" style="120" customWidth="1"/>
    <col min="4" max="4" width="4.88671875" customWidth="1"/>
    <col min="5" max="5" width="10.5546875" customWidth="1"/>
    <col min="6" max="6" width="9.88671875" customWidth="1"/>
    <col min="7" max="7" width="12.664062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245" t="s">
        <v>7</v>
      </c>
      <c r="B1" s="245"/>
      <c r="C1" s="245"/>
      <c r="D1" s="245"/>
      <c r="E1" s="245"/>
      <c r="F1" s="245"/>
      <c r="G1" s="245"/>
      <c r="AG1" t="s">
        <v>98</v>
      </c>
    </row>
    <row r="2" spans="1:60" ht="24.9" customHeight="1" x14ac:dyDescent="0.25">
      <c r="A2" s="139" t="s">
        <v>8</v>
      </c>
      <c r="B2" s="49" t="s">
        <v>43</v>
      </c>
      <c r="C2" s="246" t="s">
        <v>297</v>
      </c>
      <c r="D2" s="247"/>
      <c r="E2" s="247"/>
      <c r="F2" s="247"/>
      <c r="G2" s="248"/>
      <c r="AG2" t="s">
        <v>99</v>
      </c>
    </row>
    <row r="3" spans="1:60" ht="24.9" customHeight="1" x14ac:dyDescent="0.25">
      <c r="A3" s="139" t="s">
        <v>9</v>
      </c>
      <c r="B3" s="49" t="s">
        <v>45</v>
      </c>
      <c r="C3" s="246"/>
      <c r="D3" s="247"/>
      <c r="E3" s="247"/>
      <c r="F3" s="247"/>
      <c r="G3" s="248"/>
      <c r="AC3" s="120" t="s">
        <v>99</v>
      </c>
      <c r="AG3" t="s">
        <v>100</v>
      </c>
    </row>
    <row r="4" spans="1:60" ht="24.9" customHeight="1" x14ac:dyDescent="0.25">
      <c r="A4" s="140" t="s">
        <v>10</v>
      </c>
      <c r="B4" s="141" t="s">
        <v>54</v>
      </c>
      <c r="C4" s="249" t="s">
        <v>55</v>
      </c>
      <c r="D4" s="250"/>
      <c r="E4" s="250"/>
      <c r="F4" s="250"/>
      <c r="G4" s="251"/>
      <c r="AG4" t="s">
        <v>101</v>
      </c>
    </row>
    <row r="5" spans="1:60" x14ac:dyDescent="0.25">
      <c r="D5" s="10"/>
    </row>
    <row r="6" spans="1:60" ht="39.6" x14ac:dyDescent="0.25">
      <c r="A6" s="143" t="s">
        <v>102</v>
      </c>
      <c r="B6" s="145" t="s">
        <v>103</v>
      </c>
      <c r="C6" s="145" t="s">
        <v>104</v>
      </c>
      <c r="D6" s="144" t="s">
        <v>105</v>
      </c>
      <c r="E6" s="143" t="s">
        <v>106</v>
      </c>
      <c r="F6" s="142" t="s">
        <v>107</v>
      </c>
      <c r="G6" s="143" t="s">
        <v>31</v>
      </c>
      <c r="H6" s="146" t="s">
        <v>32</v>
      </c>
      <c r="I6" s="146" t="s">
        <v>108</v>
      </c>
      <c r="J6" s="146" t="s">
        <v>33</v>
      </c>
      <c r="K6" s="146" t="s">
        <v>109</v>
      </c>
      <c r="L6" s="146" t="s">
        <v>110</v>
      </c>
      <c r="M6" s="146" t="s">
        <v>111</v>
      </c>
      <c r="N6" s="146" t="s">
        <v>112</v>
      </c>
      <c r="O6" s="146" t="s">
        <v>113</v>
      </c>
      <c r="P6" s="146" t="s">
        <v>114</v>
      </c>
      <c r="Q6" s="146" t="s">
        <v>115</v>
      </c>
      <c r="R6" s="146" t="s">
        <v>116</v>
      </c>
      <c r="S6" s="146" t="s">
        <v>117</v>
      </c>
      <c r="T6" s="146" t="s">
        <v>118</v>
      </c>
      <c r="U6" s="146" t="s">
        <v>119</v>
      </c>
      <c r="V6" s="146" t="s">
        <v>120</v>
      </c>
      <c r="W6" s="146" t="s">
        <v>121</v>
      </c>
      <c r="X6" s="146" t="s">
        <v>122</v>
      </c>
      <c r="Y6" s="146" t="s">
        <v>123</v>
      </c>
    </row>
    <row r="7" spans="1:60" hidden="1" x14ac:dyDescent="0.25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5">
      <c r="A8" s="163" t="s">
        <v>124</v>
      </c>
      <c r="B8" s="164" t="s">
        <v>47</v>
      </c>
      <c r="C8" s="176" t="s">
        <v>66</v>
      </c>
      <c r="D8" s="165"/>
      <c r="E8" s="166"/>
      <c r="F8" s="167"/>
      <c r="G8" s="168">
        <f>SUMIF(AG9:AG29,"&lt;&gt;NOR",G9:G29)</f>
        <v>0</v>
      </c>
      <c r="H8" s="162"/>
      <c r="I8" s="162">
        <f>SUM(I9:I29)</f>
        <v>0</v>
      </c>
      <c r="J8" s="162"/>
      <c r="K8" s="162">
        <f>SUM(K9:K29)</f>
        <v>0</v>
      </c>
      <c r="L8" s="162"/>
      <c r="M8" s="162">
        <f>SUM(M9:M29)</f>
        <v>0</v>
      </c>
      <c r="N8" s="161"/>
      <c r="O8" s="161">
        <f>SUM(O9:O29)</f>
        <v>0</v>
      </c>
      <c r="P8" s="161"/>
      <c r="Q8" s="161">
        <f>SUM(Q9:Q29)</f>
        <v>0</v>
      </c>
      <c r="R8" s="162"/>
      <c r="S8" s="162"/>
      <c r="T8" s="162"/>
      <c r="U8" s="162"/>
      <c r="V8" s="162">
        <f>SUM(V9:V29)</f>
        <v>10.29</v>
      </c>
      <c r="W8" s="162"/>
      <c r="X8" s="162"/>
      <c r="Y8" s="162"/>
      <c r="AG8" t="s">
        <v>125</v>
      </c>
    </row>
    <row r="9" spans="1:60" outlineLevel="1" x14ac:dyDescent="0.25">
      <c r="A9" s="170">
        <v>1</v>
      </c>
      <c r="B9" s="171" t="s">
        <v>230</v>
      </c>
      <c r="C9" s="177" t="s">
        <v>231</v>
      </c>
      <c r="D9" s="172" t="s">
        <v>224</v>
      </c>
      <c r="E9" s="173">
        <v>4.55</v>
      </c>
      <c r="F9" s="174"/>
      <c r="G9" s="175">
        <f>ROUND(E9*F9,2)</f>
        <v>0</v>
      </c>
      <c r="H9" s="158"/>
      <c r="I9" s="157">
        <f>ROUND(E9*H9,2)</f>
        <v>0</v>
      </c>
      <c r="J9" s="158"/>
      <c r="K9" s="157">
        <f>ROUND(E9*J9,2)</f>
        <v>0</v>
      </c>
      <c r="L9" s="157">
        <v>21</v>
      </c>
      <c r="M9" s="157">
        <f>G9*(1+L9/100)</f>
        <v>0</v>
      </c>
      <c r="N9" s="156">
        <v>0</v>
      </c>
      <c r="O9" s="156">
        <f>ROUND(E9*N9,2)</f>
        <v>0</v>
      </c>
      <c r="P9" s="156">
        <v>0</v>
      </c>
      <c r="Q9" s="156">
        <f>ROUND(E9*P9,2)</f>
        <v>0</v>
      </c>
      <c r="R9" s="157"/>
      <c r="S9" s="157" t="s">
        <v>129</v>
      </c>
      <c r="T9" s="157" t="s">
        <v>130</v>
      </c>
      <c r="U9" s="157">
        <v>0.23</v>
      </c>
      <c r="V9" s="157">
        <f>ROUND(E9*U9,2)</f>
        <v>1.05</v>
      </c>
      <c r="W9" s="157"/>
      <c r="X9" s="157" t="s">
        <v>131</v>
      </c>
      <c r="Y9" s="157" t="s">
        <v>132</v>
      </c>
      <c r="Z9" s="147"/>
      <c r="AA9" s="147"/>
      <c r="AB9" s="147"/>
      <c r="AC9" s="147"/>
      <c r="AD9" s="147"/>
      <c r="AE9" s="147"/>
      <c r="AF9" s="147"/>
      <c r="AG9" s="147" t="s">
        <v>133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5">
      <c r="A10" s="154"/>
      <c r="B10" s="155"/>
      <c r="C10" s="178" t="s">
        <v>232</v>
      </c>
      <c r="D10" s="159"/>
      <c r="E10" s="160">
        <v>4.55</v>
      </c>
      <c r="F10" s="157"/>
      <c r="G10" s="157"/>
      <c r="H10" s="157"/>
      <c r="I10" s="157"/>
      <c r="J10" s="157"/>
      <c r="K10" s="157"/>
      <c r="L10" s="157"/>
      <c r="M10" s="157"/>
      <c r="N10" s="156"/>
      <c r="O10" s="156"/>
      <c r="P10" s="156"/>
      <c r="Q10" s="156"/>
      <c r="R10" s="157"/>
      <c r="S10" s="157"/>
      <c r="T10" s="157"/>
      <c r="U10" s="157"/>
      <c r="V10" s="157"/>
      <c r="W10" s="157"/>
      <c r="X10" s="157"/>
      <c r="Y10" s="157"/>
      <c r="Z10" s="147"/>
      <c r="AA10" s="147"/>
      <c r="AB10" s="147"/>
      <c r="AC10" s="147"/>
      <c r="AD10" s="147"/>
      <c r="AE10" s="147"/>
      <c r="AF10" s="147"/>
      <c r="AG10" s="147" t="s">
        <v>135</v>
      </c>
      <c r="AH10" s="147">
        <v>0</v>
      </c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 x14ac:dyDescent="0.25">
      <c r="A11" s="170">
        <v>2</v>
      </c>
      <c r="B11" s="171" t="s">
        <v>233</v>
      </c>
      <c r="C11" s="177" t="s">
        <v>234</v>
      </c>
      <c r="D11" s="172" t="s">
        <v>224</v>
      </c>
      <c r="E11" s="173">
        <v>1.05</v>
      </c>
      <c r="F11" s="174"/>
      <c r="G11" s="175">
        <f>ROUND(E11*F11,2)</f>
        <v>0</v>
      </c>
      <c r="H11" s="158"/>
      <c r="I11" s="157">
        <f>ROUND(E11*H11,2)</f>
        <v>0</v>
      </c>
      <c r="J11" s="158"/>
      <c r="K11" s="157">
        <f>ROUND(E11*J11,2)</f>
        <v>0</v>
      </c>
      <c r="L11" s="157">
        <v>21</v>
      </c>
      <c r="M11" s="157">
        <f>G11*(1+L11/100)</f>
        <v>0</v>
      </c>
      <c r="N11" s="156">
        <v>0</v>
      </c>
      <c r="O11" s="156">
        <f>ROUND(E11*N11,2)</f>
        <v>0</v>
      </c>
      <c r="P11" s="156">
        <v>0</v>
      </c>
      <c r="Q11" s="156">
        <f>ROUND(E11*P11,2)</f>
        <v>0</v>
      </c>
      <c r="R11" s="157"/>
      <c r="S11" s="157" t="s">
        <v>129</v>
      </c>
      <c r="T11" s="157" t="s">
        <v>163</v>
      </c>
      <c r="U11" s="157">
        <v>3.53</v>
      </c>
      <c r="V11" s="157">
        <f>ROUND(E11*U11,2)</f>
        <v>3.71</v>
      </c>
      <c r="W11" s="157"/>
      <c r="X11" s="157" t="s">
        <v>131</v>
      </c>
      <c r="Y11" s="157" t="s">
        <v>132</v>
      </c>
      <c r="Z11" s="147"/>
      <c r="AA11" s="147"/>
      <c r="AB11" s="147"/>
      <c r="AC11" s="147"/>
      <c r="AD11" s="147"/>
      <c r="AE11" s="147"/>
      <c r="AF11" s="147"/>
      <c r="AG11" s="147" t="s">
        <v>133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2" x14ac:dyDescent="0.25">
      <c r="A12" s="154"/>
      <c r="B12" s="155"/>
      <c r="C12" s="178" t="s">
        <v>235</v>
      </c>
      <c r="D12" s="159"/>
      <c r="E12" s="160">
        <v>1.05</v>
      </c>
      <c r="F12" s="157"/>
      <c r="G12" s="157"/>
      <c r="H12" s="157"/>
      <c r="I12" s="157"/>
      <c r="J12" s="157"/>
      <c r="K12" s="157"/>
      <c r="L12" s="157"/>
      <c r="M12" s="157"/>
      <c r="N12" s="156"/>
      <c r="O12" s="156"/>
      <c r="P12" s="156"/>
      <c r="Q12" s="156"/>
      <c r="R12" s="157"/>
      <c r="S12" s="157"/>
      <c r="T12" s="157"/>
      <c r="U12" s="157"/>
      <c r="V12" s="157"/>
      <c r="W12" s="157"/>
      <c r="X12" s="157"/>
      <c r="Y12" s="157"/>
      <c r="Z12" s="147"/>
      <c r="AA12" s="147"/>
      <c r="AB12" s="147"/>
      <c r="AC12" s="147"/>
      <c r="AD12" s="147"/>
      <c r="AE12" s="147"/>
      <c r="AF12" s="147"/>
      <c r="AG12" s="147" t="s">
        <v>135</v>
      </c>
      <c r="AH12" s="147">
        <v>0</v>
      </c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 x14ac:dyDescent="0.25">
      <c r="A13" s="170">
        <v>3</v>
      </c>
      <c r="B13" s="171" t="s">
        <v>236</v>
      </c>
      <c r="C13" s="177" t="s">
        <v>237</v>
      </c>
      <c r="D13" s="172" t="s">
        <v>224</v>
      </c>
      <c r="E13" s="173">
        <v>1.44</v>
      </c>
      <c r="F13" s="174"/>
      <c r="G13" s="175">
        <f>ROUND(E13*F13,2)</f>
        <v>0</v>
      </c>
      <c r="H13" s="158"/>
      <c r="I13" s="157">
        <f>ROUND(E13*H13,2)</f>
        <v>0</v>
      </c>
      <c r="J13" s="158"/>
      <c r="K13" s="157">
        <f>ROUND(E13*J13,2)</f>
        <v>0</v>
      </c>
      <c r="L13" s="157">
        <v>21</v>
      </c>
      <c r="M13" s="157">
        <f>G13*(1+L13/100)</f>
        <v>0</v>
      </c>
      <c r="N13" s="156">
        <v>0</v>
      </c>
      <c r="O13" s="156">
        <f>ROUND(E13*N13,2)</f>
        <v>0</v>
      </c>
      <c r="P13" s="156">
        <v>0</v>
      </c>
      <c r="Q13" s="156">
        <f>ROUND(E13*P13,2)</f>
        <v>0</v>
      </c>
      <c r="R13" s="157"/>
      <c r="S13" s="157" t="s">
        <v>129</v>
      </c>
      <c r="T13" s="157" t="s">
        <v>163</v>
      </c>
      <c r="U13" s="157">
        <v>0.01</v>
      </c>
      <c r="V13" s="157">
        <f>ROUND(E13*U13,2)</f>
        <v>0.01</v>
      </c>
      <c r="W13" s="157"/>
      <c r="X13" s="157" t="s">
        <v>131</v>
      </c>
      <c r="Y13" s="157" t="s">
        <v>132</v>
      </c>
      <c r="Z13" s="147"/>
      <c r="AA13" s="147"/>
      <c r="AB13" s="147"/>
      <c r="AC13" s="147"/>
      <c r="AD13" s="147"/>
      <c r="AE13" s="147"/>
      <c r="AF13" s="147"/>
      <c r="AG13" s="147" t="s">
        <v>133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2" x14ac:dyDescent="0.25">
      <c r="A14" s="154"/>
      <c r="B14" s="155"/>
      <c r="C14" s="178" t="s">
        <v>238</v>
      </c>
      <c r="D14" s="159"/>
      <c r="E14" s="160">
        <v>1.44</v>
      </c>
      <c r="F14" s="157"/>
      <c r="G14" s="157"/>
      <c r="H14" s="157"/>
      <c r="I14" s="157"/>
      <c r="J14" s="157"/>
      <c r="K14" s="157"/>
      <c r="L14" s="157"/>
      <c r="M14" s="157"/>
      <c r="N14" s="156"/>
      <c r="O14" s="156"/>
      <c r="P14" s="156"/>
      <c r="Q14" s="156"/>
      <c r="R14" s="157"/>
      <c r="S14" s="157"/>
      <c r="T14" s="157"/>
      <c r="U14" s="157"/>
      <c r="V14" s="157"/>
      <c r="W14" s="157"/>
      <c r="X14" s="157"/>
      <c r="Y14" s="157"/>
      <c r="Z14" s="147"/>
      <c r="AA14" s="147"/>
      <c r="AB14" s="147"/>
      <c r="AC14" s="147"/>
      <c r="AD14" s="147"/>
      <c r="AE14" s="147"/>
      <c r="AF14" s="147"/>
      <c r="AG14" s="147" t="s">
        <v>135</v>
      </c>
      <c r="AH14" s="147">
        <v>5</v>
      </c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ht="20.399999999999999" outlineLevel="1" x14ac:dyDescent="0.25">
      <c r="A15" s="170">
        <v>4</v>
      </c>
      <c r="B15" s="171" t="s">
        <v>239</v>
      </c>
      <c r="C15" s="177" t="s">
        <v>240</v>
      </c>
      <c r="D15" s="172" t="s">
        <v>224</v>
      </c>
      <c r="E15" s="173">
        <v>5.6</v>
      </c>
      <c r="F15" s="174"/>
      <c r="G15" s="175">
        <f>ROUND(E15*F15,2)</f>
        <v>0</v>
      </c>
      <c r="H15" s="158"/>
      <c r="I15" s="157">
        <f>ROUND(E15*H15,2)</f>
        <v>0</v>
      </c>
      <c r="J15" s="158"/>
      <c r="K15" s="157">
        <f>ROUND(E15*J15,2)</f>
        <v>0</v>
      </c>
      <c r="L15" s="157">
        <v>21</v>
      </c>
      <c r="M15" s="157">
        <f>G15*(1+L15/100)</f>
        <v>0</v>
      </c>
      <c r="N15" s="156">
        <v>0</v>
      </c>
      <c r="O15" s="156">
        <f>ROUND(E15*N15,2)</f>
        <v>0</v>
      </c>
      <c r="P15" s="156">
        <v>0</v>
      </c>
      <c r="Q15" s="156">
        <f>ROUND(E15*P15,2)</f>
        <v>0</v>
      </c>
      <c r="R15" s="157"/>
      <c r="S15" s="157" t="s">
        <v>129</v>
      </c>
      <c r="T15" s="157" t="s">
        <v>163</v>
      </c>
      <c r="U15" s="157">
        <v>0.67</v>
      </c>
      <c r="V15" s="157">
        <f>ROUND(E15*U15,2)</f>
        <v>3.75</v>
      </c>
      <c r="W15" s="157"/>
      <c r="X15" s="157" t="s">
        <v>131</v>
      </c>
      <c r="Y15" s="157" t="s">
        <v>132</v>
      </c>
      <c r="Z15" s="147"/>
      <c r="AA15" s="147"/>
      <c r="AB15" s="147"/>
      <c r="AC15" s="147"/>
      <c r="AD15" s="147"/>
      <c r="AE15" s="147"/>
      <c r="AF15" s="147"/>
      <c r="AG15" s="147" t="s">
        <v>133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2" x14ac:dyDescent="0.25">
      <c r="A16" s="154"/>
      <c r="B16" s="155"/>
      <c r="C16" s="178" t="s">
        <v>241</v>
      </c>
      <c r="D16" s="159"/>
      <c r="E16" s="160">
        <v>4.55</v>
      </c>
      <c r="F16" s="157"/>
      <c r="G16" s="157"/>
      <c r="H16" s="157"/>
      <c r="I16" s="157"/>
      <c r="J16" s="157"/>
      <c r="K16" s="157"/>
      <c r="L16" s="157"/>
      <c r="M16" s="157"/>
      <c r="N16" s="156"/>
      <c r="O16" s="156"/>
      <c r="P16" s="156"/>
      <c r="Q16" s="156"/>
      <c r="R16" s="157"/>
      <c r="S16" s="157"/>
      <c r="T16" s="157"/>
      <c r="U16" s="157"/>
      <c r="V16" s="157"/>
      <c r="W16" s="157"/>
      <c r="X16" s="157"/>
      <c r="Y16" s="157"/>
      <c r="Z16" s="147"/>
      <c r="AA16" s="147"/>
      <c r="AB16" s="147"/>
      <c r="AC16" s="147"/>
      <c r="AD16" s="147"/>
      <c r="AE16" s="147"/>
      <c r="AF16" s="147"/>
      <c r="AG16" s="147" t="s">
        <v>135</v>
      </c>
      <c r="AH16" s="147">
        <v>5</v>
      </c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3" x14ac:dyDescent="0.25">
      <c r="A17" s="154"/>
      <c r="B17" s="155"/>
      <c r="C17" s="178" t="s">
        <v>242</v>
      </c>
      <c r="D17" s="159"/>
      <c r="E17" s="160">
        <v>1.05</v>
      </c>
      <c r="F17" s="157"/>
      <c r="G17" s="157"/>
      <c r="H17" s="157"/>
      <c r="I17" s="157"/>
      <c r="J17" s="157"/>
      <c r="K17" s="157"/>
      <c r="L17" s="157"/>
      <c r="M17" s="157"/>
      <c r="N17" s="156"/>
      <c r="O17" s="156"/>
      <c r="P17" s="156"/>
      <c r="Q17" s="156"/>
      <c r="R17" s="157"/>
      <c r="S17" s="157"/>
      <c r="T17" s="157"/>
      <c r="U17" s="157"/>
      <c r="V17" s="157"/>
      <c r="W17" s="157"/>
      <c r="X17" s="157"/>
      <c r="Y17" s="157"/>
      <c r="Z17" s="147"/>
      <c r="AA17" s="147"/>
      <c r="AB17" s="147"/>
      <c r="AC17" s="147"/>
      <c r="AD17" s="147"/>
      <c r="AE17" s="147"/>
      <c r="AF17" s="147"/>
      <c r="AG17" s="147" t="s">
        <v>135</v>
      </c>
      <c r="AH17" s="147">
        <v>5</v>
      </c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1" x14ac:dyDescent="0.25">
      <c r="A18" s="170">
        <v>5</v>
      </c>
      <c r="B18" s="171" t="s">
        <v>243</v>
      </c>
      <c r="C18" s="177" t="s">
        <v>244</v>
      </c>
      <c r="D18" s="172" t="s">
        <v>224</v>
      </c>
      <c r="E18" s="173">
        <v>1.44</v>
      </c>
      <c r="F18" s="174"/>
      <c r="G18" s="175">
        <f>ROUND(E18*F18,2)</f>
        <v>0</v>
      </c>
      <c r="H18" s="158"/>
      <c r="I18" s="157">
        <f>ROUND(E18*H18,2)</f>
        <v>0</v>
      </c>
      <c r="J18" s="158"/>
      <c r="K18" s="157">
        <f>ROUND(E18*J18,2)</f>
        <v>0</v>
      </c>
      <c r="L18" s="157">
        <v>21</v>
      </c>
      <c r="M18" s="157">
        <f>G18*(1+L18/100)</f>
        <v>0</v>
      </c>
      <c r="N18" s="156">
        <v>0</v>
      </c>
      <c r="O18" s="156">
        <f>ROUND(E18*N18,2)</f>
        <v>0</v>
      </c>
      <c r="P18" s="156">
        <v>0</v>
      </c>
      <c r="Q18" s="156">
        <f>ROUND(E18*P18,2)</f>
        <v>0</v>
      </c>
      <c r="R18" s="157"/>
      <c r="S18" s="157" t="s">
        <v>129</v>
      </c>
      <c r="T18" s="157" t="s">
        <v>163</v>
      </c>
      <c r="U18" s="157">
        <v>0.65</v>
      </c>
      <c r="V18" s="157">
        <f>ROUND(E18*U18,2)</f>
        <v>0.94</v>
      </c>
      <c r="W18" s="157"/>
      <c r="X18" s="157" t="s">
        <v>131</v>
      </c>
      <c r="Y18" s="157" t="s">
        <v>132</v>
      </c>
      <c r="Z18" s="147"/>
      <c r="AA18" s="147"/>
      <c r="AB18" s="147"/>
      <c r="AC18" s="147"/>
      <c r="AD18" s="147"/>
      <c r="AE18" s="147"/>
      <c r="AF18" s="147"/>
      <c r="AG18" s="147" t="s">
        <v>133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2" x14ac:dyDescent="0.25">
      <c r="A19" s="154"/>
      <c r="B19" s="155"/>
      <c r="C19" s="178" t="s">
        <v>192</v>
      </c>
      <c r="D19" s="159"/>
      <c r="E19" s="160"/>
      <c r="F19" s="157"/>
      <c r="G19" s="157"/>
      <c r="H19" s="157"/>
      <c r="I19" s="157"/>
      <c r="J19" s="157"/>
      <c r="K19" s="157"/>
      <c r="L19" s="157"/>
      <c r="M19" s="157"/>
      <c r="N19" s="156"/>
      <c r="O19" s="156"/>
      <c r="P19" s="156"/>
      <c r="Q19" s="156"/>
      <c r="R19" s="157"/>
      <c r="S19" s="157"/>
      <c r="T19" s="157"/>
      <c r="U19" s="157"/>
      <c r="V19" s="157"/>
      <c r="W19" s="157"/>
      <c r="X19" s="157"/>
      <c r="Y19" s="157"/>
      <c r="Z19" s="147"/>
      <c r="AA19" s="147"/>
      <c r="AB19" s="147"/>
      <c r="AC19" s="147"/>
      <c r="AD19" s="147"/>
      <c r="AE19" s="147"/>
      <c r="AF19" s="147"/>
      <c r="AG19" s="147" t="s">
        <v>135</v>
      </c>
      <c r="AH19" s="147">
        <v>0</v>
      </c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3" x14ac:dyDescent="0.25">
      <c r="A20" s="154"/>
      <c r="B20" s="155"/>
      <c r="C20" s="178" t="s">
        <v>245</v>
      </c>
      <c r="D20" s="159"/>
      <c r="E20" s="160">
        <v>-4.16</v>
      </c>
      <c r="F20" s="157"/>
      <c r="G20" s="157"/>
      <c r="H20" s="157"/>
      <c r="I20" s="157"/>
      <c r="J20" s="157"/>
      <c r="K20" s="157"/>
      <c r="L20" s="157"/>
      <c r="M20" s="157"/>
      <c r="N20" s="156"/>
      <c r="O20" s="156"/>
      <c r="P20" s="156"/>
      <c r="Q20" s="156"/>
      <c r="R20" s="157"/>
      <c r="S20" s="157"/>
      <c r="T20" s="157"/>
      <c r="U20" s="157"/>
      <c r="V20" s="157"/>
      <c r="W20" s="157"/>
      <c r="X20" s="157"/>
      <c r="Y20" s="157"/>
      <c r="Z20" s="147"/>
      <c r="AA20" s="147"/>
      <c r="AB20" s="147"/>
      <c r="AC20" s="147"/>
      <c r="AD20" s="147"/>
      <c r="AE20" s="147"/>
      <c r="AF20" s="147"/>
      <c r="AG20" s="147" t="s">
        <v>135</v>
      </c>
      <c r="AH20" s="147">
        <v>5</v>
      </c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3" x14ac:dyDescent="0.25">
      <c r="A21" s="154"/>
      <c r="B21" s="155"/>
      <c r="C21" s="178" t="s">
        <v>241</v>
      </c>
      <c r="D21" s="159"/>
      <c r="E21" s="160">
        <v>4.55</v>
      </c>
      <c r="F21" s="157"/>
      <c r="G21" s="157"/>
      <c r="H21" s="157"/>
      <c r="I21" s="157"/>
      <c r="J21" s="157"/>
      <c r="K21" s="157"/>
      <c r="L21" s="157"/>
      <c r="M21" s="157"/>
      <c r="N21" s="156"/>
      <c r="O21" s="156"/>
      <c r="P21" s="156"/>
      <c r="Q21" s="156"/>
      <c r="R21" s="157"/>
      <c r="S21" s="157"/>
      <c r="T21" s="157"/>
      <c r="U21" s="157"/>
      <c r="V21" s="157"/>
      <c r="W21" s="157"/>
      <c r="X21" s="157"/>
      <c r="Y21" s="157"/>
      <c r="Z21" s="147"/>
      <c r="AA21" s="147"/>
      <c r="AB21" s="147"/>
      <c r="AC21" s="147"/>
      <c r="AD21" s="147"/>
      <c r="AE21" s="147"/>
      <c r="AF21" s="147"/>
      <c r="AG21" s="147" t="s">
        <v>135</v>
      </c>
      <c r="AH21" s="147">
        <v>5</v>
      </c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3" x14ac:dyDescent="0.25">
      <c r="A22" s="154"/>
      <c r="B22" s="155"/>
      <c r="C22" s="178" t="s">
        <v>242</v>
      </c>
      <c r="D22" s="159"/>
      <c r="E22" s="160">
        <v>1.05</v>
      </c>
      <c r="F22" s="157"/>
      <c r="G22" s="157"/>
      <c r="H22" s="157"/>
      <c r="I22" s="157"/>
      <c r="J22" s="157"/>
      <c r="K22" s="157"/>
      <c r="L22" s="157"/>
      <c r="M22" s="157"/>
      <c r="N22" s="156"/>
      <c r="O22" s="156"/>
      <c r="P22" s="156"/>
      <c r="Q22" s="156"/>
      <c r="R22" s="157"/>
      <c r="S22" s="157"/>
      <c r="T22" s="157"/>
      <c r="U22" s="157"/>
      <c r="V22" s="157"/>
      <c r="W22" s="157"/>
      <c r="X22" s="157"/>
      <c r="Y22" s="157"/>
      <c r="Z22" s="147"/>
      <c r="AA22" s="147"/>
      <c r="AB22" s="147"/>
      <c r="AC22" s="147"/>
      <c r="AD22" s="147"/>
      <c r="AE22" s="147"/>
      <c r="AF22" s="147"/>
      <c r="AG22" s="147" t="s">
        <v>135</v>
      </c>
      <c r="AH22" s="147">
        <v>5</v>
      </c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1" x14ac:dyDescent="0.25">
      <c r="A23" s="170">
        <v>6</v>
      </c>
      <c r="B23" s="171" t="s">
        <v>246</v>
      </c>
      <c r="C23" s="177" t="s">
        <v>247</v>
      </c>
      <c r="D23" s="172" t="s">
        <v>224</v>
      </c>
      <c r="E23" s="173">
        <v>4.16</v>
      </c>
      <c r="F23" s="174"/>
      <c r="G23" s="175">
        <f>ROUND(E23*F23,2)</f>
        <v>0</v>
      </c>
      <c r="H23" s="158"/>
      <c r="I23" s="157">
        <f>ROUND(E23*H23,2)</f>
        <v>0</v>
      </c>
      <c r="J23" s="158"/>
      <c r="K23" s="157">
        <f>ROUND(E23*J23,2)</f>
        <v>0</v>
      </c>
      <c r="L23" s="157">
        <v>21</v>
      </c>
      <c r="M23" s="157">
        <f>G23*(1+L23/100)</f>
        <v>0</v>
      </c>
      <c r="N23" s="156">
        <v>0</v>
      </c>
      <c r="O23" s="156">
        <f>ROUND(E23*N23,2)</f>
        <v>0</v>
      </c>
      <c r="P23" s="156">
        <v>0</v>
      </c>
      <c r="Q23" s="156">
        <f>ROUND(E23*P23,2)</f>
        <v>0</v>
      </c>
      <c r="R23" s="157"/>
      <c r="S23" s="157" t="s">
        <v>129</v>
      </c>
      <c r="T23" s="157" t="s">
        <v>163</v>
      </c>
      <c r="U23" s="157">
        <v>0.2</v>
      </c>
      <c r="V23" s="157">
        <f>ROUND(E23*U23,2)</f>
        <v>0.83</v>
      </c>
      <c r="W23" s="157"/>
      <c r="X23" s="157" t="s">
        <v>131</v>
      </c>
      <c r="Y23" s="157" t="s">
        <v>132</v>
      </c>
      <c r="Z23" s="147"/>
      <c r="AA23" s="147"/>
      <c r="AB23" s="147"/>
      <c r="AC23" s="147"/>
      <c r="AD23" s="147"/>
      <c r="AE23" s="147"/>
      <c r="AF23" s="147"/>
      <c r="AG23" s="147" t="s">
        <v>133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2" x14ac:dyDescent="0.25">
      <c r="A24" s="154"/>
      <c r="B24" s="155"/>
      <c r="C24" s="178" t="s">
        <v>248</v>
      </c>
      <c r="D24" s="159"/>
      <c r="E24" s="160">
        <v>-1.44</v>
      </c>
      <c r="F24" s="157"/>
      <c r="G24" s="157"/>
      <c r="H24" s="157"/>
      <c r="I24" s="157"/>
      <c r="J24" s="157"/>
      <c r="K24" s="157"/>
      <c r="L24" s="157"/>
      <c r="M24" s="157"/>
      <c r="N24" s="156"/>
      <c r="O24" s="156"/>
      <c r="P24" s="156"/>
      <c r="Q24" s="156"/>
      <c r="R24" s="157"/>
      <c r="S24" s="157"/>
      <c r="T24" s="157"/>
      <c r="U24" s="157"/>
      <c r="V24" s="157"/>
      <c r="W24" s="157"/>
      <c r="X24" s="157"/>
      <c r="Y24" s="157"/>
      <c r="Z24" s="147"/>
      <c r="AA24" s="147"/>
      <c r="AB24" s="147"/>
      <c r="AC24" s="147"/>
      <c r="AD24" s="147"/>
      <c r="AE24" s="147"/>
      <c r="AF24" s="147"/>
      <c r="AG24" s="147" t="s">
        <v>135</v>
      </c>
      <c r="AH24" s="147">
        <v>5</v>
      </c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3" x14ac:dyDescent="0.25">
      <c r="A25" s="154"/>
      <c r="B25" s="155"/>
      <c r="C25" s="178" t="s">
        <v>241</v>
      </c>
      <c r="D25" s="159"/>
      <c r="E25" s="160">
        <v>4.55</v>
      </c>
      <c r="F25" s="157"/>
      <c r="G25" s="157"/>
      <c r="H25" s="157"/>
      <c r="I25" s="157"/>
      <c r="J25" s="157"/>
      <c r="K25" s="157"/>
      <c r="L25" s="157"/>
      <c r="M25" s="157"/>
      <c r="N25" s="156"/>
      <c r="O25" s="156"/>
      <c r="P25" s="156"/>
      <c r="Q25" s="156"/>
      <c r="R25" s="157"/>
      <c r="S25" s="157"/>
      <c r="T25" s="157"/>
      <c r="U25" s="157"/>
      <c r="V25" s="157"/>
      <c r="W25" s="157"/>
      <c r="X25" s="157"/>
      <c r="Y25" s="157"/>
      <c r="Z25" s="147"/>
      <c r="AA25" s="147"/>
      <c r="AB25" s="147"/>
      <c r="AC25" s="147"/>
      <c r="AD25" s="147"/>
      <c r="AE25" s="147"/>
      <c r="AF25" s="147"/>
      <c r="AG25" s="147" t="s">
        <v>135</v>
      </c>
      <c r="AH25" s="147">
        <v>5</v>
      </c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3" x14ac:dyDescent="0.25">
      <c r="A26" s="154"/>
      <c r="B26" s="155"/>
      <c r="C26" s="178" t="s">
        <v>242</v>
      </c>
      <c r="D26" s="159"/>
      <c r="E26" s="160">
        <v>1.05</v>
      </c>
      <c r="F26" s="157"/>
      <c r="G26" s="157"/>
      <c r="H26" s="157"/>
      <c r="I26" s="157"/>
      <c r="J26" s="157"/>
      <c r="K26" s="157"/>
      <c r="L26" s="157"/>
      <c r="M26" s="157"/>
      <c r="N26" s="156"/>
      <c r="O26" s="156"/>
      <c r="P26" s="156"/>
      <c r="Q26" s="156"/>
      <c r="R26" s="157"/>
      <c r="S26" s="157"/>
      <c r="T26" s="157"/>
      <c r="U26" s="157"/>
      <c r="V26" s="157"/>
      <c r="W26" s="157"/>
      <c r="X26" s="157"/>
      <c r="Y26" s="157"/>
      <c r="Z26" s="147"/>
      <c r="AA26" s="147"/>
      <c r="AB26" s="147"/>
      <c r="AC26" s="147"/>
      <c r="AD26" s="147"/>
      <c r="AE26" s="147"/>
      <c r="AF26" s="147"/>
      <c r="AG26" s="147" t="s">
        <v>135</v>
      </c>
      <c r="AH26" s="147">
        <v>5</v>
      </c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ht="20.399999999999999" outlineLevel="1" x14ac:dyDescent="0.25">
      <c r="A27" s="170">
        <v>7</v>
      </c>
      <c r="B27" s="171" t="s">
        <v>249</v>
      </c>
      <c r="C27" s="177" t="s">
        <v>250</v>
      </c>
      <c r="D27" s="172" t="s">
        <v>224</v>
      </c>
      <c r="E27" s="173">
        <v>1.44</v>
      </c>
      <c r="F27" s="174"/>
      <c r="G27" s="175">
        <f>ROUND(E27*F27,2)</f>
        <v>0</v>
      </c>
      <c r="H27" s="158"/>
      <c r="I27" s="157">
        <f>ROUND(E27*H27,2)</f>
        <v>0</v>
      </c>
      <c r="J27" s="158"/>
      <c r="K27" s="157">
        <f>ROUND(E27*J27,2)</f>
        <v>0</v>
      </c>
      <c r="L27" s="157">
        <v>21</v>
      </c>
      <c r="M27" s="157">
        <f>G27*(1+L27/100)</f>
        <v>0</v>
      </c>
      <c r="N27" s="156">
        <v>0</v>
      </c>
      <c r="O27" s="156">
        <f>ROUND(E27*N27,2)</f>
        <v>0</v>
      </c>
      <c r="P27" s="156">
        <v>0</v>
      </c>
      <c r="Q27" s="156">
        <f>ROUND(E27*P27,2)</f>
        <v>0</v>
      </c>
      <c r="R27" s="157"/>
      <c r="S27" s="157" t="s">
        <v>129</v>
      </c>
      <c r="T27" s="157" t="s">
        <v>163</v>
      </c>
      <c r="U27" s="157">
        <v>0</v>
      </c>
      <c r="V27" s="157">
        <f>ROUND(E27*U27,2)</f>
        <v>0</v>
      </c>
      <c r="W27" s="157"/>
      <c r="X27" s="157" t="s">
        <v>131</v>
      </c>
      <c r="Y27" s="157" t="s">
        <v>132</v>
      </c>
      <c r="Z27" s="147"/>
      <c r="AA27" s="147"/>
      <c r="AB27" s="147"/>
      <c r="AC27" s="147"/>
      <c r="AD27" s="147"/>
      <c r="AE27" s="147"/>
      <c r="AF27" s="147"/>
      <c r="AG27" s="147" t="s">
        <v>133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2" x14ac:dyDescent="0.25">
      <c r="A28" s="154"/>
      <c r="B28" s="155"/>
      <c r="C28" s="178" t="s">
        <v>251</v>
      </c>
      <c r="D28" s="159"/>
      <c r="E28" s="160">
        <v>1.44</v>
      </c>
      <c r="F28" s="157"/>
      <c r="G28" s="157"/>
      <c r="H28" s="157"/>
      <c r="I28" s="157"/>
      <c r="J28" s="157"/>
      <c r="K28" s="157"/>
      <c r="L28" s="157"/>
      <c r="M28" s="157"/>
      <c r="N28" s="156"/>
      <c r="O28" s="156"/>
      <c r="P28" s="156"/>
      <c r="Q28" s="156"/>
      <c r="R28" s="157"/>
      <c r="S28" s="157"/>
      <c r="T28" s="157"/>
      <c r="U28" s="157"/>
      <c r="V28" s="157"/>
      <c r="W28" s="157"/>
      <c r="X28" s="157"/>
      <c r="Y28" s="157"/>
      <c r="Z28" s="147"/>
      <c r="AA28" s="147"/>
      <c r="AB28" s="147"/>
      <c r="AC28" s="147"/>
      <c r="AD28" s="147"/>
      <c r="AE28" s="147"/>
      <c r="AF28" s="147"/>
      <c r="AG28" s="147" t="s">
        <v>135</v>
      </c>
      <c r="AH28" s="147">
        <v>5</v>
      </c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1" x14ac:dyDescent="0.25">
      <c r="A29" s="182">
        <v>8</v>
      </c>
      <c r="B29" s="183" t="s">
        <v>252</v>
      </c>
      <c r="C29" s="188" t="s">
        <v>253</v>
      </c>
      <c r="D29" s="184" t="s">
        <v>155</v>
      </c>
      <c r="E29" s="185">
        <v>1</v>
      </c>
      <c r="F29" s="186"/>
      <c r="G29" s="187">
        <f>ROUND(E29*F29,2)</f>
        <v>0</v>
      </c>
      <c r="H29" s="158"/>
      <c r="I29" s="157">
        <f>ROUND(E29*H29,2)</f>
        <v>0</v>
      </c>
      <c r="J29" s="158"/>
      <c r="K29" s="157">
        <f>ROUND(E29*J29,2)</f>
        <v>0</v>
      </c>
      <c r="L29" s="157">
        <v>21</v>
      </c>
      <c r="M29" s="157">
        <f>G29*(1+L29/100)</f>
        <v>0</v>
      </c>
      <c r="N29" s="156">
        <v>0</v>
      </c>
      <c r="O29" s="156">
        <f>ROUND(E29*N29,2)</f>
        <v>0</v>
      </c>
      <c r="P29" s="156">
        <v>0</v>
      </c>
      <c r="Q29" s="156">
        <f>ROUND(E29*P29,2)</f>
        <v>0</v>
      </c>
      <c r="R29" s="157"/>
      <c r="S29" s="157" t="s">
        <v>129</v>
      </c>
      <c r="T29" s="157" t="s">
        <v>130</v>
      </c>
      <c r="U29" s="157">
        <v>0</v>
      </c>
      <c r="V29" s="157">
        <f>ROUND(E29*U29,2)</f>
        <v>0</v>
      </c>
      <c r="W29" s="157"/>
      <c r="X29" s="157" t="s">
        <v>131</v>
      </c>
      <c r="Y29" s="157" t="s">
        <v>132</v>
      </c>
      <c r="Z29" s="147"/>
      <c r="AA29" s="147"/>
      <c r="AB29" s="147"/>
      <c r="AC29" s="147"/>
      <c r="AD29" s="147"/>
      <c r="AE29" s="147"/>
      <c r="AF29" s="147"/>
      <c r="AG29" s="147" t="s">
        <v>133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x14ac:dyDescent="0.25">
      <c r="A30" s="163" t="s">
        <v>124</v>
      </c>
      <c r="B30" s="164" t="s">
        <v>71</v>
      </c>
      <c r="C30" s="176" t="s">
        <v>72</v>
      </c>
      <c r="D30" s="165"/>
      <c r="E30" s="166"/>
      <c r="F30" s="167"/>
      <c r="G30" s="168">
        <f>SUMIF(AG31:AG35,"&lt;&gt;NOR",G31:G35)</f>
        <v>0</v>
      </c>
      <c r="H30" s="162"/>
      <c r="I30" s="162">
        <f>SUM(I31:I35)</f>
        <v>0</v>
      </c>
      <c r="J30" s="162"/>
      <c r="K30" s="162">
        <f>SUM(K31:K35)</f>
        <v>0</v>
      </c>
      <c r="L30" s="162"/>
      <c r="M30" s="162">
        <f>SUM(M31:M35)</f>
        <v>0</v>
      </c>
      <c r="N30" s="161"/>
      <c r="O30" s="161">
        <f>SUM(O31:O35)</f>
        <v>2.79</v>
      </c>
      <c r="P30" s="161"/>
      <c r="Q30" s="161">
        <f>SUM(Q31:Q35)</f>
        <v>0</v>
      </c>
      <c r="R30" s="162"/>
      <c r="S30" s="162"/>
      <c r="T30" s="162"/>
      <c r="U30" s="162"/>
      <c r="V30" s="162">
        <f>SUM(V31:V35)</f>
        <v>13.91</v>
      </c>
      <c r="W30" s="162"/>
      <c r="X30" s="162"/>
      <c r="Y30" s="162"/>
      <c r="AG30" t="s">
        <v>125</v>
      </c>
    </row>
    <row r="31" spans="1:60" outlineLevel="1" x14ac:dyDescent="0.25">
      <c r="A31" s="170">
        <v>9</v>
      </c>
      <c r="B31" s="171" t="s">
        <v>254</v>
      </c>
      <c r="C31" s="177" t="s">
        <v>255</v>
      </c>
      <c r="D31" s="172" t="s">
        <v>224</v>
      </c>
      <c r="E31" s="173">
        <v>1.44</v>
      </c>
      <c r="F31" s="174"/>
      <c r="G31" s="175">
        <f>ROUND(E31*F31,2)</f>
        <v>0</v>
      </c>
      <c r="H31" s="158"/>
      <c r="I31" s="157">
        <f>ROUND(E31*H31,2)</f>
        <v>0</v>
      </c>
      <c r="J31" s="158"/>
      <c r="K31" s="157">
        <f>ROUND(E31*J31,2)</f>
        <v>0</v>
      </c>
      <c r="L31" s="157">
        <v>21</v>
      </c>
      <c r="M31" s="157">
        <f>G31*(1+L31/100)</f>
        <v>0</v>
      </c>
      <c r="N31" s="156">
        <v>1.8907700000000001</v>
      </c>
      <c r="O31" s="156">
        <f>ROUND(E31*N31,2)</f>
        <v>2.72</v>
      </c>
      <c r="P31" s="156">
        <v>0</v>
      </c>
      <c r="Q31" s="156">
        <f>ROUND(E31*P31,2)</f>
        <v>0</v>
      </c>
      <c r="R31" s="157"/>
      <c r="S31" s="157" t="s">
        <v>129</v>
      </c>
      <c r="T31" s="157" t="s">
        <v>163</v>
      </c>
      <c r="U31" s="157">
        <v>1.7</v>
      </c>
      <c r="V31" s="157">
        <f>ROUND(E31*U31,2)</f>
        <v>2.4500000000000002</v>
      </c>
      <c r="W31" s="157"/>
      <c r="X31" s="157" t="s">
        <v>131</v>
      </c>
      <c r="Y31" s="157" t="s">
        <v>132</v>
      </c>
      <c r="Z31" s="147"/>
      <c r="AA31" s="147"/>
      <c r="AB31" s="147"/>
      <c r="AC31" s="147"/>
      <c r="AD31" s="147"/>
      <c r="AE31" s="147"/>
      <c r="AF31" s="147"/>
      <c r="AG31" s="147" t="s">
        <v>133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2" x14ac:dyDescent="0.25">
      <c r="A32" s="154"/>
      <c r="B32" s="155"/>
      <c r="C32" s="178" t="s">
        <v>256</v>
      </c>
      <c r="D32" s="159"/>
      <c r="E32" s="160">
        <v>1.44</v>
      </c>
      <c r="F32" s="157"/>
      <c r="G32" s="157"/>
      <c r="H32" s="157"/>
      <c r="I32" s="157"/>
      <c r="J32" s="157"/>
      <c r="K32" s="157"/>
      <c r="L32" s="157"/>
      <c r="M32" s="157"/>
      <c r="N32" s="156"/>
      <c r="O32" s="156"/>
      <c r="P32" s="156"/>
      <c r="Q32" s="156"/>
      <c r="R32" s="157"/>
      <c r="S32" s="157"/>
      <c r="T32" s="157"/>
      <c r="U32" s="157"/>
      <c r="V32" s="157"/>
      <c r="W32" s="157"/>
      <c r="X32" s="157"/>
      <c r="Y32" s="157"/>
      <c r="Z32" s="147"/>
      <c r="AA32" s="147"/>
      <c r="AB32" s="147"/>
      <c r="AC32" s="147"/>
      <c r="AD32" s="147"/>
      <c r="AE32" s="147"/>
      <c r="AF32" s="147"/>
      <c r="AG32" s="147" t="s">
        <v>135</v>
      </c>
      <c r="AH32" s="147">
        <v>0</v>
      </c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1" x14ac:dyDescent="0.25">
      <c r="A33" s="170">
        <v>10</v>
      </c>
      <c r="B33" s="171" t="s">
        <v>257</v>
      </c>
      <c r="C33" s="177" t="s">
        <v>258</v>
      </c>
      <c r="D33" s="172" t="s">
        <v>128</v>
      </c>
      <c r="E33" s="173">
        <v>16</v>
      </c>
      <c r="F33" s="174"/>
      <c r="G33" s="175">
        <f>ROUND(E33*F33,2)</f>
        <v>0</v>
      </c>
      <c r="H33" s="158"/>
      <c r="I33" s="157">
        <f>ROUND(E33*H33,2)</f>
        <v>0</v>
      </c>
      <c r="J33" s="158"/>
      <c r="K33" s="157">
        <f>ROUND(E33*J33,2)</f>
        <v>0</v>
      </c>
      <c r="L33" s="157">
        <v>21</v>
      </c>
      <c r="M33" s="157">
        <f>G33*(1+L33/100)</f>
        <v>0</v>
      </c>
      <c r="N33" s="156">
        <v>3.5699999999999998E-3</v>
      </c>
      <c r="O33" s="156">
        <f>ROUND(E33*N33,2)</f>
        <v>0.06</v>
      </c>
      <c r="P33" s="156">
        <v>0</v>
      </c>
      <c r="Q33" s="156">
        <f>ROUND(E33*P33,2)</f>
        <v>0</v>
      </c>
      <c r="R33" s="157"/>
      <c r="S33" s="157" t="s">
        <v>129</v>
      </c>
      <c r="T33" s="157" t="s">
        <v>130</v>
      </c>
      <c r="U33" s="157">
        <v>0.55000000000000004</v>
      </c>
      <c r="V33" s="157">
        <f>ROUND(E33*U33,2)</f>
        <v>8.8000000000000007</v>
      </c>
      <c r="W33" s="157"/>
      <c r="X33" s="157" t="s">
        <v>131</v>
      </c>
      <c r="Y33" s="157" t="s">
        <v>132</v>
      </c>
      <c r="Z33" s="147"/>
      <c r="AA33" s="147"/>
      <c r="AB33" s="147"/>
      <c r="AC33" s="147"/>
      <c r="AD33" s="147"/>
      <c r="AE33" s="147"/>
      <c r="AF33" s="147"/>
      <c r="AG33" s="147" t="s">
        <v>133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2" x14ac:dyDescent="0.25">
      <c r="A34" s="154"/>
      <c r="B34" s="155"/>
      <c r="C34" s="178" t="s">
        <v>259</v>
      </c>
      <c r="D34" s="159"/>
      <c r="E34" s="160">
        <v>16</v>
      </c>
      <c r="F34" s="157"/>
      <c r="G34" s="157"/>
      <c r="H34" s="157"/>
      <c r="I34" s="157"/>
      <c r="J34" s="157"/>
      <c r="K34" s="157"/>
      <c r="L34" s="157"/>
      <c r="M34" s="157"/>
      <c r="N34" s="156"/>
      <c r="O34" s="156"/>
      <c r="P34" s="156"/>
      <c r="Q34" s="156"/>
      <c r="R34" s="157"/>
      <c r="S34" s="157"/>
      <c r="T34" s="157"/>
      <c r="U34" s="157"/>
      <c r="V34" s="157"/>
      <c r="W34" s="157"/>
      <c r="X34" s="157"/>
      <c r="Y34" s="157"/>
      <c r="Z34" s="147"/>
      <c r="AA34" s="147"/>
      <c r="AB34" s="147"/>
      <c r="AC34" s="147"/>
      <c r="AD34" s="147"/>
      <c r="AE34" s="147"/>
      <c r="AF34" s="147"/>
      <c r="AG34" s="147" t="s">
        <v>135</v>
      </c>
      <c r="AH34" s="147">
        <v>0</v>
      </c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1" x14ac:dyDescent="0.25">
      <c r="A35" s="170">
        <v>11</v>
      </c>
      <c r="B35" s="171" t="s">
        <v>260</v>
      </c>
      <c r="C35" s="177" t="s">
        <v>261</v>
      </c>
      <c r="D35" s="172" t="s">
        <v>262</v>
      </c>
      <c r="E35" s="173">
        <v>2</v>
      </c>
      <c r="F35" s="174"/>
      <c r="G35" s="175">
        <f>ROUND(E35*F35,2)</f>
        <v>0</v>
      </c>
      <c r="H35" s="158"/>
      <c r="I35" s="157">
        <f>ROUND(E35*H35,2)</f>
        <v>0</v>
      </c>
      <c r="J35" s="158"/>
      <c r="K35" s="157">
        <f>ROUND(E35*J35,2)</f>
        <v>0</v>
      </c>
      <c r="L35" s="157">
        <v>21</v>
      </c>
      <c r="M35" s="157">
        <f>G35*(1+L35/100)</f>
        <v>0</v>
      </c>
      <c r="N35" s="156">
        <v>3.7399999999999998E-3</v>
      </c>
      <c r="O35" s="156">
        <f>ROUND(E35*N35,2)</f>
        <v>0.01</v>
      </c>
      <c r="P35" s="156">
        <v>0</v>
      </c>
      <c r="Q35" s="156">
        <f>ROUND(E35*P35,2)</f>
        <v>0</v>
      </c>
      <c r="R35" s="157"/>
      <c r="S35" s="157" t="s">
        <v>129</v>
      </c>
      <c r="T35" s="157" t="s">
        <v>130</v>
      </c>
      <c r="U35" s="157">
        <v>1.33</v>
      </c>
      <c r="V35" s="157">
        <f>ROUND(E35*U35,2)</f>
        <v>2.66</v>
      </c>
      <c r="W35" s="157"/>
      <c r="X35" s="157" t="s">
        <v>131</v>
      </c>
      <c r="Y35" s="157" t="s">
        <v>132</v>
      </c>
      <c r="Z35" s="147"/>
      <c r="AA35" s="147"/>
      <c r="AB35" s="147"/>
      <c r="AC35" s="147"/>
      <c r="AD35" s="147"/>
      <c r="AE35" s="147"/>
      <c r="AF35" s="147"/>
      <c r="AG35" s="147" t="s">
        <v>133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x14ac:dyDescent="0.25">
      <c r="A36" s="3"/>
      <c r="B36" s="4"/>
      <c r="C36" s="179"/>
      <c r="D36" s="6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AE36">
        <v>12</v>
      </c>
      <c r="AF36">
        <v>21</v>
      </c>
      <c r="AG36" t="s">
        <v>110</v>
      </c>
    </row>
    <row r="37" spans="1:60" x14ac:dyDescent="0.25">
      <c r="A37" s="150"/>
      <c r="B37" s="151" t="s">
        <v>31</v>
      </c>
      <c r="C37" s="180"/>
      <c r="D37" s="152"/>
      <c r="E37" s="153"/>
      <c r="F37" s="153"/>
      <c r="G37" s="169">
        <f>G8+G30</f>
        <v>0</v>
      </c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AE37">
        <f>SUMIF(L7:L35,AE36,G7:G35)</f>
        <v>0</v>
      </c>
      <c r="AF37">
        <f>SUMIF(L7:L35,AF36,G7:G35)</f>
        <v>0</v>
      </c>
      <c r="AG37" t="s">
        <v>149</v>
      </c>
    </row>
    <row r="38" spans="1:60" x14ac:dyDescent="0.25">
      <c r="A38" s="3"/>
      <c r="B38" s="4"/>
      <c r="C38" s="179"/>
      <c r="D38" s="6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</row>
    <row r="39" spans="1:60" x14ac:dyDescent="0.25">
      <c r="A39" s="3"/>
      <c r="B39" s="4"/>
      <c r="C39" s="179"/>
      <c r="D39" s="6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</row>
    <row r="40" spans="1:60" x14ac:dyDescent="0.25">
      <c r="A40" s="252" t="s">
        <v>150</v>
      </c>
      <c r="B40" s="252"/>
      <c r="C40" s="253"/>
      <c r="D40" s="6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</row>
    <row r="41" spans="1:60" x14ac:dyDescent="0.25">
      <c r="A41" s="254"/>
      <c r="B41" s="255"/>
      <c r="C41" s="256"/>
      <c r="D41" s="255"/>
      <c r="E41" s="255"/>
      <c r="F41" s="255"/>
      <c r="G41" s="257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AG41" t="s">
        <v>151</v>
      </c>
    </row>
    <row r="42" spans="1:60" x14ac:dyDescent="0.25">
      <c r="A42" s="258"/>
      <c r="B42" s="259"/>
      <c r="C42" s="260"/>
      <c r="D42" s="259"/>
      <c r="E42" s="259"/>
      <c r="F42" s="259"/>
      <c r="G42" s="261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</row>
    <row r="43" spans="1:60" x14ac:dyDescent="0.25">
      <c r="A43" s="258"/>
      <c r="B43" s="259"/>
      <c r="C43" s="260"/>
      <c r="D43" s="259"/>
      <c r="E43" s="259"/>
      <c r="F43" s="259"/>
      <c r="G43" s="261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</row>
    <row r="44" spans="1:60" x14ac:dyDescent="0.25">
      <c r="A44" s="258"/>
      <c r="B44" s="259"/>
      <c r="C44" s="260"/>
      <c r="D44" s="259"/>
      <c r="E44" s="259"/>
      <c r="F44" s="259"/>
      <c r="G44" s="261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</row>
    <row r="45" spans="1:60" x14ac:dyDescent="0.25">
      <c r="A45" s="262"/>
      <c r="B45" s="263"/>
      <c r="C45" s="264"/>
      <c r="D45" s="263"/>
      <c r="E45" s="263"/>
      <c r="F45" s="263"/>
      <c r="G45" s="265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</row>
    <row r="46" spans="1:60" x14ac:dyDescent="0.25">
      <c r="A46" s="3"/>
      <c r="B46" s="4"/>
      <c r="C46" s="179"/>
      <c r="D46" s="6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</row>
    <row r="47" spans="1:60" x14ac:dyDescent="0.25">
      <c r="C47" s="181"/>
      <c r="D47" s="10"/>
      <c r="AG47" t="s">
        <v>152</v>
      </c>
    </row>
    <row r="48" spans="1:60" x14ac:dyDescent="0.25">
      <c r="D48" s="10"/>
    </row>
    <row r="49" spans="4:4" x14ac:dyDescent="0.25">
      <c r="D49" s="10"/>
    </row>
    <row r="50" spans="4:4" x14ac:dyDescent="0.25">
      <c r="D50" s="10"/>
    </row>
    <row r="51" spans="4:4" x14ac:dyDescent="0.25">
      <c r="D51" s="10"/>
    </row>
    <row r="52" spans="4:4" x14ac:dyDescent="0.25">
      <c r="D52" s="10"/>
    </row>
    <row r="53" spans="4:4" x14ac:dyDescent="0.25">
      <c r="D53" s="10"/>
    </row>
    <row r="54" spans="4:4" x14ac:dyDescent="0.25">
      <c r="D54" s="10"/>
    </row>
    <row r="55" spans="4:4" x14ac:dyDescent="0.25">
      <c r="D55" s="10"/>
    </row>
    <row r="56" spans="4:4" x14ac:dyDescent="0.25">
      <c r="D56" s="10"/>
    </row>
    <row r="57" spans="4:4" x14ac:dyDescent="0.25">
      <c r="D57" s="10"/>
    </row>
    <row r="58" spans="4:4" x14ac:dyDescent="0.25">
      <c r="D58" s="10"/>
    </row>
    <row r="59" spans="4:4" x14ac:dyDescent="0.25">
      <c r="D59" s="10"/>
    </row>
    <row r="60" spans="4:4" x14ac:dyDescent="0.25">
      <c r="D60" s="10"/>
    </row>
    <row r="61" spans="4:4" x14ac:dyDescent="0.25">
      <c r="D61" s="10"/>
    </row>
    <row r="62" spans="4:4" x14ac:dyDescent="0.25">
      <c r="D62" s="10"/>
    </row>
    <row r="63" spans="4:4" x14ac:dyDescent="0.25">
      <c r="D63" s="10"/>
    </row>
    <row r="64" spans="4:4" x14ac:dyDescent="0.25">
      <c r="D64" s="10"/>
    </row>
    <row r="65" spans="4:4" x14ac:dyDescent="0.25">
      <c r="D65" s="10"/>
    </row>
    <row r="66" spans="4:4" x14ac:dyDescent="0.25">
      <c r="D66" s="10"/>
    </row>
    <row r="67" spans="4:4" x14ac:dyDescent="0.25">
      <c r="D67" s="10"/>
    </row>
    <row r="68" spans="4:4" x14ac:dyDescent="0.25">
      <c r="D68" s="10"/>
    </row>
    <row r="69" spans="4:4" x14ac:dyDescent="0.25">
      <c r="D69" s="10"/>
    </row>
    <row r="70" spans="4:4" x14ac:dyDescent="0.25">
      <c r="D70" s="10"/>
    </row>
    <row r="71" spans="4:4" x14ac:dyDescent="0.25">
      <c r="D71" s="10"/>
    </row>
    <row r="72" spans="4:4" x14ac:dyDescent="0.25">
      <c r="D72" s="10"/>
    </row>
    <row r="73" spans="4:4" x14ac:dyDescent="0.25">
      <c r="D73" s="10"/>
    </row>
    <row r="74" spans="4:4" x14ac:dyDescent="0.25">
      <c r="D74" s="10"/>
    </row>
    <row r="75" spans="4:4" x14ac:dyDescent="0.25">
      <c r="D75" s="10"/>
    </row>
    <row r="76" spans="4:4" x14ac:dyDescent="0.25">
      <c r="D76" s="10"/>
    </row>
    <row r="77" spans="4:4" x14ac:dyDescent="0.25">
      <c r="D77" s="10"/>
    </row>
    <row r="78" spans="4:4" x14ac:dyDescent="0.25">
      <c r="D78" s="10"/>
    </row>
    <row r="79" spans="4:4" x14ac:dyDescent="0.25">
      <c r="D79" s="10"/>
    </row>
    <row r="80" spans="4:4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mergeCells count="6">
    <mergeCell ref="A41:G45"/>
    <mergeCell ref="A1:G1"/>
    <mergeCell ref="C2:G2"/>
    <mergeCell ref="C3:G3"/>
    <mergeCell ref="C4:G4"/>
    <mergeCell ref="A40:C40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8A09C5-F7CB-4F86-BED2-46912949E053}">
  <sheetPr>
    <outlinePr summaryBelow="0"/>
  </sheetPr>
  <dimension ref="A1:BH5000"/>
  <sheetViews>
    <sheetView workbookViewId="0">
      <pane ySplit="7" topLeftCell="A8" activePane="bottomLeft" state="frozen"/>
      <selection pane="bottomLeft" activeCell="C3" sqref="C3:G3"/>
    </sheetView>
  </sheetViews>
  <sheetFormatPr defaultRowHeight="13.2" outlineLevelRow="1" x14ac:dyDescent="0.25"/>
  <cols>
    <col min="1" max="1" width="3.44140625" customWidth="1"/>
    <col min="2" max="2" width="12.5546875" style="120" customWidth="1"/>
    <col min="3" max="3" width="38.33203125" style="120" customWidth="1"/>
    <col min="4" max="4" width="4.88671875" customWidth="1"/>
    <col min="5" max="5" width="10.5546875" customWidth="1"/>
    <col min="6" max="6" width="9.88671875" customWidth="1"/>
    <col min="7" max="7" width="12.664062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245" t="s">
        <v>7</v>
      </c>
      <c r="B1" s="245"/>
      <c r="C1" s="245"/>
      <c r="D1" s="245"/>
      <c r="E1" s="245"/>
      <c r="F1" s="245"/>
      <c r="G1" s="245"/>
      <c r="AG1" t="s">
        <v>98</v>
      </c>
    </row>
    <row r="2" spans="1:60" ht="24.9" customHeight="1" x14ac:dyDescent="0.25">
      <c r="A2" s="139" t="s">
        <v>8</v>
      </c>
      <c r="B2" s="49" t="s">
        <v>43</v>
      </c>
      <c r="C2" s="246" t="s">
        <v>297</v>
      </c>
      <c r="D2" s="247"/>
      <c r="E2" s="247"/>
      <c r="F2" s="247"/>
      <c r="G2" s="248"/>
      <c r="AG2" t="s">
        <v>99</v>
      </c>
    </row>
    <row r="3" spans="1:60" ht="24.9" customHeight="1" x14ac:dyDescent="0.25">
      <c r="A3" s="139" t="s">
        <v>9</v>
      </c>
      <c r="B3" s="49" t="s">
        <v>45</v>
      </c>
      <c r="C3" s="246"/>
      <c r="D3" s="247"/>
      <c r="E3" s="247"/>
      <c r="F3" s="247"/>
      <c r="G3" s="248"/>
      <c r="AC3" s="120" t="s">
        <v>99</v>
      </c>
      <c r="AG3" t="s">
        <v>100</v>
      </c>
    </row>
    <row r="4" spans="1:60" ht="24.9" customHeight="1" x14ac:dyDescent="0.25">
      <c r="A4" s="140" t="s">
        <v>10</v>
      </c>
      <c r="B4" s="141" t="s">
        <v>56</v>
      </c>
      <c r="C4" s="249" t="s">
        <v>57</v>
      </c>
      <c r="D4" s="250"/>
      <c r="E4" s="250"/>
      <c r="F4" s="250"/>
      <c r="G4" s="251"/>
      <c r="AG4" t="s">
        <v>101</v>
      </c>
    </row>
    <row r="5" spans="1:60" x14ac:dyDescent="0.25">
      <c r="D5" s="10"/>
    </row>
    <row r="6" spans="1:60" ht="39.6" x14ac:dyDescent="0.25">
      <c r="A6" s="143" t="s">
        <v>102</v>
      </c>
      <c r="B6" s="145" t="s">
        <v>103</v>
      </c>
      <c r="C6" s="145" t="s">
        <v>104</v>
      </c>
      <c r="D6" s="144" t="s">
        <v>105</v>
      </c>
      <c r="E6" s="143" t="s">
        <v>106</v>
      </c>
      <c r="F6" s="142" t="s">
        <v>107</v>
      </c>
      <c r="G6" s="143" t="s">
        <v>31</v>
      </c>
      <c r="H6" s="146" t="s">
        <v>32</v>
      </c>
      <c r="I6" s="146" t="s">
        <v>108</v>
      </c>
      <c r="J6" s="146" t="s">
        <v>33</v>
      </c>
      <c r="K6" s="146" t="s">
        <v>109</v>
      </c>
      <c r="L6" s="146" t="s">
        <v>110</v>
      </c>
      <c r="M6" s="146" t="s">
        <v>111</v>
      </c>
      <c r="N6" s="146" t="s">
        <v>112</v>
      </c>
      <c r="O6" s="146" t="s">
        <v>113</v>
      </c>
      <c r="P6" s="146" t="s">
        <v>114</v>
      </c>
      <c r="Q6" s="146" t="s">
        <v>115</v>
      </c>
      <c r="R6" s="146" t="s">
        <v>116</v>
      </c>
      <c r="S6" s="146" t="s">
        <v>117</v>
      </c>
      <c r="T6" s="146" t="s">
        <v>118</v>
      </c>
      <c r="U6" s="146" t="s">
        <v>119</v>
      </c>
      <c r="V6" s="146" t="s">
        <v>120</v>
      </c>
      <c r="W6" s="146" t="s">
        <v>121</v>
      </c>
      <c r="X6" s="146" t="s">
        <v>122</v>
      </c>
      <c r="Y6" s="146" t="s">
        <v>123</v>
      </c>
    </row>
    <row r="7" spans="1:60" hidden="1" x14ac:dyDescent="0.25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5">
      <c r="A8" s="163" t="s">
        <v>124</v>
      </c>
      <c r="B8" s="164" t="s">
        <v>62</v>
      </c>
      <c r="C8" s="176" t="s">
        <v>63</v>
      </c>
      <c r="D8" s="165"/>
      <c r="E8" s="166"/>
      <c r="F8" s="167"/>
      <c r="G8" s="168">
        <f>SUMIF(AG9:AG17,"&lt;&gt;NOR",G9:G17)</f>
        <v>0</v>
      </c>
      <c r="H8" s="162"/>
      <c r="I8" s="162">
        <f>SUM(I9:I17)</f>
        <v>0</v>
      </c>
      <c r="J8" s="162"/>
      <c r="K8" s="162">
        <f>SUM(K9:K17)</f>
        <v>0</v>
      </c>
      <c r="L8" s="162"/>
      <c r="M8" s="162">
        <f>SUM(M9:M17)</f>
        <v>0</v>
      </c>
      <c r="N8" s="161"/>
      <c r="O8" s="161">
        <f>SUM(O9:O17)</f>
        <v>0</v>
      </c>
      <c r="P8" s="161"/>
      <c r="Q8" s="161">
        <f>SUM(Q9:Q17)</f>
        <v>0</v>
      </c>
      <c r="R8" s="162"/>
      <c r="S8" s="162"/>
      <c r="T8" s="162"/>
      <c r="U8" s="162"/>
      <c r="V8" s="162">
        <f>SUM(V9:V17)</f>
        <v>0</v>
      </c>
      <c r="W8" s="162"/>
      <c r="X8" s="162"/>
      <c r="Y8" s="162"/>
      <c r="AG8" t="s">
        <v>125</v>
      </c>
    </row>
    <row r="9" spans="1:60" outlineLevel="1" x14ac:dyDescent="0.25">
      <c r="A9" s="182">
        <v>1</v>
      </c>
      <c r="B9" s="183" t="s">
        <v>263</v>
      </c>
      <c r="C9" s="188" t="s">
        <v>264</v>
      </c>
      <c r="D9" s="184" t="s">
        <v>265</v>
      </c>
      <c r="E9" s="185">
        <v>4</v>
      </c>
      <c r="F9" s="186"/>
      <c r="G9" s="187">
        <f t="shared" ref="G9:G17" si="0">ROUND(E9*F9,2)</f>
        <v>0</v>
      </c>
      <c r="H9" s="158"/>
      <c r="I9" s="157">
        <f t="shared" ref="I9:I17" si="1">ROUND(E9*H9,2)</f>
        <v>0</v>
      </c>
      <c r="J9" s="158"/>
      <c r="K9" s="157">
        <f t="shared" ref="K9:K17" si="2">ROUND(E9*J9,2)</f>
        <v>0</v>
      </c>
      <c r="L9" s="157">
        <v>21</v>
      </c>
      <c r="M9" s="157">
        <f t="shared" ref="M9:M17" si="3">G9*(1+L9/100)</f>
        <v>0</v>
      </c>
      <c r="N9" s="156">
        <v>0</v>
      </c>
      <c r="O9" s="156">
        <f t="shared" ref="O9:O17" si="4">ROUND(E9*N9,2)</f>
        <v>0</v>
      </c>
      <c r="P9" s="156">
        <v>0</v>
      </c>
      <c r="Q9" s="156">
        <f t="shared" ref="Q9:Q17" si="5">ROUND(E9*P9,2)</f>
        <v>0</v>
      </c>
      <c r="R9" s="157"/>
      <c r="S9" s="157" t="s">
        <v>139</v>
      </c>
      <c r="T9" s="157" t="s">
        <v>130</v>
      </c>
      <c r="U9" s="157">
        <v>0</v>
      </c>
      <c r="V9" s="157">
        <f t="shared" ref="V9:V17" si="6">ROUND(E9*U9,2)</f>
        <v>0</v>
      </c>
      <c r="W9" s="157"/>
      <c r="X9" s="157" t="s">
        <v>131</v>
      </c>
      <c r="Y9" s="157" t="s">
        <v>132</v>
      </c>
      <c r="Z9" s="147"/>
      <c r="AA9" s="147"/>
      <c r="AB9" s="147"/>
      <c r="AC9" s="147"/>
      <c r="AD9" s="147"/>
      <c r="AE9" s="147"/>
      <c r="AF9" s="147"/>
      <c r="AG9" s="147" t="s">
        <v>266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 x14ac:dyDescent="0.25">
      <c r="A10" s="182">
        <v>2</v>
      </c>
      <c r="B10" s="183" t="s">
        <v>267</v>
      </c>
      <c r="C10" s="188" t="s">
        <v>268</v>
      </c>
      <c r="D10" s="184" t="s">
        <v>265</v>
      </c>
      <c r="E10" s="185">
        <v>4</v>
      </c>
      <c r="F10" s="186"/>
      <c r="G10" s="187">
        <f t="shared" si="0"/>
        <v>0</v>
      </c>
      <c r="H10" s="158"/>
      <c r="I10" s="157">
        <f t="shared" si="1"/>
        <v>0</v>
      </c>
      <c r="J10" s="158"/>
      <c r="K10" s="157">
        <f t="shared" si="2"/>
        <v>0</v>
      </c>
      <c r="L10" s="157">
        <v>21</v>
      </c>
      <c r="M10" s="157">
        <f t="shared" si="3"/>
        <v>0</v>
      </c>
      <c r="N10" s="156">
        <v>0</v>
      </c>
      <c r="O10" s="156">
        <f t="shared" si="4"/>
        <v>0</v>
      </c>
      <c r="P10" s="156">
        <v>0</v>
      </c>
      <c r="Q10" s="156">
        <f t="shared" si="5"/>
        <v>0</v>
      </c>
      <c r="R10" s="157"/>
      <c r="S10" s="157" t="s">
        <v>139</v>
      </c>
      <c r="T10" s="157" t="s">
        <v>130</v>
      </c>
      <c r="U10" s="157">
        <v>0</v>
      </c>
      <c r="V10" s="157">
        <f t="shared" si="6"/>
        <v>0</v>
      </c>
      <c r="W10" s="157"/>
      <c r="X10" s="157" t="s">
        <v>131</v>
      </c>
      <c r="Y10" s="157" t="s">
        <v>132</v>
      </c>
      <c r="Z10" s="147"/>
      <c r="AA10" s="147"/>
      <c r="AB10" s="147"/>
      <c r="AC10" s="147"/>
      <c r="AD10" s="147"/>
      <c r="AE10" s="147"/>
      <c r="AF10" s="147"/>
      <c r="AG10" s="147" t="s">
        <v>266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 x14ac:dyDescent="0.25">
      <c r="A11" s="182">
        <v>3</v>
      </c>
      <c r="B11" s="183" t="s">
        <v>269</v>
      </c>
      <c r="C11" s="188" t="s">
        <v>270</v>
      </c>
      <c r="D11" s="184" t="s">
        <v>265</v>
      </c>
      <c r="E11" s="185">
        <v>6</v>
      </c>
      <c r="F11" s="186"/>
      <c r="G11" s="187">
        <f t="shared" si="0"/>
        <v>0</v>
      </c>
      <c r="H11" s="158"/>
      <c r="I11" s="157">
        <f t="shared" si="1"/>
        <v>0</v>
      </c>
      <c r="J11" s="158"/>
      <c r="K11" s="157">
        <f t="shared" si="2"/>
        <v>0</v>
      </c>
      <c r="L11" s="157">
        <v>21</v>
      </c>
      <c r="M11" s="157">
        <f t="shared" si="3"/>
        <v>0</v>
      </c>
      <c r="N11" s="156">
        <v>0</v>
      </c>
      <c r="O11" s="156">
        <f t="shared" si="4"/>
        <v>0</v>
      </c>
      <c r="P11" s="156">
        <v>0</v>
      </c>
      <c r="Q11" s="156">
        <f t="shared" si="5"/>
        <v>0</v>
      </c>
      <c r="R11" s="157"/>
      <c r="S11" s="157" t="s">
        <v>139</v>
      </c>
      <c r="T11" s="157" t="s">
        <v>130</v>
      </c>
      <c r="U11" s="157">
        <v>0</v>
      </c>
      <c r="V11" s="157">
        <f t="shared" si="6"/>
        <v>0</v>
      </c>
      <c r="W11" s="157"/>
      <c r="X11" s="157" t="s">
        <v>131</v>
      </c>
      <c r="Y11" s="157" t="s">
        <v>132</v>
      </c>
      <c r="Z11" s="147"/>
      <c r="AA11" s="147"/>
      <c r="AB11" s="147"/>
      <c r="AC11" s="147"/>
      <c r="AD11" s="147"/>
      <c r="AE11" s="147"/>
      <c r="AF11" s="147"/>
      <c r="AG11" s="147" t="s">
        <v>266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1" x14ac:dyDescent="0.25">
      <c r="A12" s="182">
        <v>4</v>
      </c>
      <c r="B12" s="183" t="s">
        <v>271</v>
      </c>
      <c r="C12" s="188" t="s">
        <v>272</v>
      </c>
      <c r="D12" s="184" t="s">
        <v>265</v>
      </c>
      <c r="E12" s="185">
        <v>5</v>
      </c>
      <c r="F12" s="186"/>
      <c r="G12" s="187">
        <f t="shared" si="0"/>
        <v>0</v>
      </c>
      <c r="H12" s="158"/>
      <c r="I12" s="157">
        <f t="shared" si="1"/>
        <v>0</v>
      </c>
      <c r="J12" s="158"/>
      <c r="K12" s="157">
        <f t="shared" si="2"/>
        <v>0</v>
      </c>
      <c r="L12" s="157">
        <v>21</v>
      </c>
      <c r="M12" s="157">
        <f t="shared" si="3"/>
        <v>0</v>
      </c>
      <c r="N12" s="156">
        <v>0</v>
      </c>
      <c r="O12" s="156">
        <f t="shared" si="4"/>
        <v>0</v>
      </c>
      <c r="P12" s="156">
        <v>0</v>
      </c>
      <c r="Q12" s="156">
        <f t="shared" si="5"/>
        <v>0</v>
      </c>
      <c r="R12" s="157"/>
      <c r="S12" s="157" t="s">
        <v>139</v>
      </c>
      <c r="T12" s="157" t="s">
        <v>130</v>
      </c>
      <c r="U12" s="157">
        <v>0</v>
      </c>
      <c r="V12" s="157">
        <f t="shared" si="6"/>
        <v>0</v>
      </c>
      <c r="W12" s="157"/>
      <c r="X12" s="157" t="s">
        <v>131</v>
      </c>
      <c r="Y12" s="157" t="s">
        <v>132</v>
      </c>
      <c r="Z12" s="147"/>
      <c r="AA12" s="147"/>
      <c r="AB12" s="147"/>
      <c r="AC12" s="147"/>
      <c r="AD12" s="147"/>
      <c r="AE12" s="147"/>
      <c r="AF12" s="147"/>
      <c r="AG12" s="147" t="s">
        <v>266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 x14ac:dyDescent="0.25">
      <c r="A13" s="182">
        <v>5</v>
      </c>
      <c r="B13" s="183" t="s">
        <v>273</v>
      </c>
      <c r="C13" s="188" t="s">
        <v>274</v>
      </c>
      <c r="D13" s="184" t="s">
        <v>265</v>
      </c>
      <c r="E13" s="185">
        <v>2</v>
      </c>
      <c r="F13" s="186"/>
      <c r="G13" s="187">
        <f t="shared" si="0"/>
        <v>0</v>
      </c>
      <c r="H13" s="158"/>
      <c r="I13" s="157">
        <f t="shared" si="1"/>
        <v>0</v>
      </c>
      <c r="J13" s="158"/>
      <c r="K13" s="157">
        <f t="shared" si="2"/>
        <v>0</v>
      </c>
      <c r="L13" s="157">
        <v>21</v>
      </c>
      <c r="M13" s="157">
        <f t="shared" si="3"/>
        <v>0</v>
      </c>
      <c r="N13" s="156">
        <v>0</v>
      </c>
      <c r="O13" s="156">
        <f t="shared" si="4"/>
        <v>0</v>
      </c>
      <c r="P13" s="156">
        <v>0</v>
      </c>
      <c r="Q13" s="156">
        <f t="shared" si="5"/>
        <v>0</v>
      </c>
      <c r="R13" s="157"/>
      <c r="S13" s="157" t="s">
        <v>139</v>
      </c>
      <c r="T13" s="157" t="s">
        <v>130</v>
      </c>
      <c r="U13" s="157">
        <v>0</v>
      </c>
      <c r="V13" s="157">
        <f t="shared" si="6"/>
        <v>0</v>
      </c>
      <c r="W13" s="157"/>
      <c r="X13" s="157" t="s">
        <v>131</v>
      </c>
      <c r="Y13" s="157" t="s">
        <v>132</v>
      </c>
      <c r="Z13" s="147"/>
      <c r="AA13" s="147"/>
      <c r="AB13" s="147"/>
      <c r="AC13" s="147"/>
      <c r="AD13" s="147"/>
      <c r="AE13" s="147"/>
      <c r="AF13" s="147"/>
      <c r="AG13" s="147" t="s">
        <v>266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1" x14ac:dyDescent="0.25">
      <c r="A14" s="182">
        <v>6</v>
      </c>
      <c r="B14" s="183" t="s">
        <v>275</v>
      </c>
      <c r="C14" s="188" t="s">
        <v>276</v>
      </c>
      <c r="D14" s="184" t="s">
        <v>277</v>
      </c>
      <c r="E14" s="185">
        <v>2</v>
      </c>
      <c r="F14" s="186"/>
      <c r="G14" s="187">
        <f t="shared" si="0"/>
        <v>0</v>
      </c>
      <c r="H14" s="158"/>
      <c r="I14" s="157">
        <f t="shared" si="1"/>
        <v>0</v>
      </c>
      <c r="J14" s="158"/>
      <c r="K14" s="157">
        <f t="shared" si="2"/>
        <v>0</v>
      </c>
      <c r="L14" s="157">
        <v>21</v>
      </c>
      <c r="M14" s="157">
        <f t="shared" si="3"/>
        <v>0</v>
      </c>
      <c r="N14" s="156">
        <v>0</v>
      </c>
      <c r="O14" s="156">
        <f t="shared" si="4"/>
        <v>0</v>
      </c>
      <c r="P14" s="156">
        <v>0</v>
      </c>
      <c r="Q14" s="156">
        <f t="shared" si="5"/>
        <v>0</v>
      </c>
      <c r="R14" s="157"/>
      <c r="S14" s="157" t="s">
        <v>139</v>
      </c>
      <c r="T14" s="157" t="s">
        <v>130</v>
      </c>
      <c r="U14" s="157">
        <v>0</v>
      </c>
      <c r="V14" s="157">
        <f t="shared" si="6"/>
        <v>0</v>
      </c>
      <c r="W14" s="157"/>
      <c r="X14" s="157" t="s">
        <v>131</v>
      </c>
      <c r="Y14" s="157" t="s">
        <v>132</v>
      </c>
      <c r="Z14" s="147"/>
      <c r="AA14" s="147"/>
      <c r="AB14" s="147"/>
      <c r="AC14" s="147"/>
      <c r="AD14" s="147"/>
      <c r="AE14" s="147"/>
      <c r="AF14" s="147"/>
      <c r="AG14" s="147" t="s">
        <v>266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1" x14ac:dyDescent="0.25">
      <c r="A15" s="182">
        <v>7</v>
      </c>
      <c r="B15" s="183" t="s">
        <v>278</v>
      </c>
      <c r="C15" s="188" t="s">
        <v>279</v>
      </c>
      <c r="D15" s="184" t="s">
        <v>280</v>
      </c>
      <c r="E15" s="185">
        <v>17</v>
      </c>
      <c r="F15" s="186"/>
      <c r="G15" s="187">
        <f t="shared" si="0"/>
        <v>0</v>
      </c>
      <c r="H15" s="158"/>
      <c r="I15" s="157">
        <f t="shared" si="1"/>
        <v>0</v>
      </c>
      <c r="J15" s="158"/>
      <c r="K15" s="157">
        <f t="shared" si="2"/>
        <v>0</v>
      </c>
      <c r="L15" s="157">
        <v>21</v>
      </c>
      <c r="M15" s="157">
        <f t="shared" si="3"/>
        <v>0</v>
      </c>
      <c r="N15" s="156">
        <v>0</v>
      </c>
      <c r="O15" s="156">
        <f t="shared" si="4"/>
        <v>0</v>
      </c>
      <c r="P15" s="156">
        <v>0</v>
      </c>
      <c r="Q15" s="156">
        <f t="shared" si="5"/>
        <v>0</v>
      </c>
      <c r="R15" s="157"/>
      <c r="S15" s="157" t="s">
        <v>139</v>
      </c>
      <c r="T15" s="157" t="s">
        <v>130</v>
      </c>
      <c r="U15" s="157">
        <v>0</v>
      </c>
      <c r="V15" s="157">
        <f t="shared" si="6"/>
        <v>0</v>
      </c>
      <c r="W15" s="157"/>
      <c r="X15" s="157" t="s">
        <v>131</v>
      </c>
      <c r="Y15" s="157" t="s">
        <v>132</v>
      </c>
      <c r="Z15" s="147"/>
      <c r="AA15" s="147"/>
      <c r="AB15" s="147"/>
      <c r="AC15" s="147"/>
      <c r="AD15" s="147"/>
      <c r="AE15" s="147"/>
      <c r="AF15" s="147"/>
      <c r="AG15" s="147" t="s">
        <v>266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1" x14ac:dyDescent="0.25">
      <c r="A16" s="182">
        <v>8</v>
      </c>
      <c r="B16" s="183" t="s">
        <v>281</v>
      </c>
      <c r="C16" s="188" t="s">
        <v>282</v>
      </c>
      <c r="D16" s="184" t="s">
        <v>280</v>
      </c>
      <c r="E16" s="185">
        <v>1</v>
      </c>
      <c r="F16" s="186"/>
      <c r="G16" s="187">
        <f t="shared" si="0"/>
        <v>0</v>
      </c>
      <c r="H16" s="158"/>
      <c r="I16" s="157">
        <f t="shared" si="1"/>
        <v>0</v>
      </c>
      <c r="J16" s="158"/>
      <c r="K16" s="157">
        <f t="shared" si="2"/>
        <v>0</v>
      </c>
      <c r="L16" s="157">
        <v>21</v>
      </c>
      <c r="M16" s="157">
        <f t="shared" si="3"/>
        <v>0</v>
      </c>
      <c r="N16" s="156">
        <v>0</v>
      </c>
      <c r="O16" s="156">
        <f t="shared" si="4"/>
        <v>0</v>
      </c>
      <c r="P16" s="156">
        <v>0</v>
      </c>
      <c r="Q16" s="156">
        <f t="shared" si="5"/>
        <v>0</v>
      </c>
      <c r="R16" s="157"/>
      <c r="S16" s="157" t="s">
        <v>139</v>
      </c>
      <c r="T16" s="157" t="s">
        <v>130</v>
      </c>
      <c r="U16" s="157">
        <v>0</v>
      </c>
      <c r="V16" s="157">
        <f t="shared" si="6"/>
        <v>0</v>
      </c>
      <c r="W16" s="157"/>
      <c r="X16" s="157" t="s">
        <v>131</v>
      </c>
      <c r="Y16" s="157" t="s">
        <v>132</v>
      </c>
      <c r="Z16" s="147"/>
      <c r="AA16" s="147"/>
      <c r="AB16" s="147"/>
      <c r="AC16" s="147"/>
      <c r="AD16" s="147"/>
      <c r="AE16" s="147"/>
      <c r="AF16" s="147"/>
      <c r="AG16" s="147" t="s">
        <v>266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1" x14ac:dyDescent="0.25">
      <c r="A17" s="182">
        <v>9</v>
      </c>
      <c r="B17" s="183" t="s">
        <v>283</v>
      </c>
      <c r="C17" s="188" t="s">
        <v>284</v>
      </c>
      <c r="D17" s="184" t="s">
        <v>280</v>
      </c>
      <c r="E17" s="185">
        <v>1</v>
      </c>
      <c r="F17" s="186"/>
      <c r="G17" s="187">
        <f t="shared" si="0"/>
        <v>0</v>
      </c>
      <c r="H17" s="158"/>
      <c r="I17" s="157">
        <f t="shared" si="1"/>
        <v>0</v>
      </c>
      <c r="J17" s="158"/>
      <c r="K17" s="157">
        <f t="shared" si="2"/>
        <v>0</v>
      </c>
      <c r="L17" s="157">
        <v>21</v>
      </c>
      <c r="M17" s="157">
        <f t="shared" si="3"/>
        <v>0</v>
      </c>
      <c r="N17" s="156">
        <v>0</v>
      </c>
      <c r="O17" s="156">
        <f t="shared" si="4"/>
        <v>0</v>
      </c>
      <c r="P17" s="156">
        <v>0</v>
      </c>
      <c r="Q17" s="156">
        <f t="shared" si="5"/>
        <v>0</v>
      </c>
      <c r="R17" s="157"/>
      <c r="S17" s="157" t="s">
        <v>139</v>
      </c>
      <c r="T17" s="157" t="s">
        <v>130</v>
      </c>
      <c r="U17" s="157">
        <v>0</v>
      </c>
      <c r="V17" s="157">
        <f t="shared" si="6"/>
        <v>0</v>
      </c>
      <c r="W17" s="157"/>
      <c r="X17" s="157" t="s">
        <v>131</v>
      </c>
      <c r="Y17" s="157" t="s">
        <v>132</v>
      </c>
      <c r="Z17" s="147"/>
      <c r="AA17" s="147"/>
      <c r="AB17" s="147"/>
      <c r="AC17" s="147"/>
      <c r="AD17" s="147"/>
      <c r="AE17" s="147"/>
      <c r="AF17" s="147"/>
      <c r="AG17" s="147" t="s">
        <v>266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x14ac:dyDescent="0.25">
      <c r="A18" s="163" t="s">
        <v>124</v>
      </c>
      <c r="B18" s="164" t="s">
        <v>64</v>
      </c>
      <c r="C18" s="176" t="s">
        <v>65</v>
      </c>
      <c r="D18" s="165"/>
      <c r="E18" s="166"/>
      <c r="F18" s="167"/>
      <c r="G18" s="168">
        <f>SUMIF(AG19:AG24,"&lt;&gt;NOR",G19:G24)</f>
        <v>0</v>
      </c>
      <c r="H18" s="162"/>
      <c r="I18" s="162">
        <f>SUM(I19:I24)</f>
        <v>0</v>
      </c>
      <c r="J18" s="162"/>
      <c r="K18" s="162">
        <f>SUM(K19:K24)</f>
        <v>0</v>
      </c>
      <c r="L18" s="162"/>
      <c r="M18" s="162">
        <f>SUM(M19:M24)</f>
        <v>0</v>
      </c>
      <c r="N18" s="161"/>
      <c r="O18" s="161">
        <f>SUM(O19:O24)</f>
        <v>0</v>
      </c>
      <c r="P18" s="161"/>
      <c r="Q18" s="161">
        <f>SUM(Q19:Q24)</f>
        <v>0</v>
      </c>
      <c r="R18" s="162"/>
      <c r="S18" s="162"/>
      <c r="T18" s="162"/>
      <c r="U18" s="162"/>
      <c r="V18" s="162">
        <f>SUM(V19:V24)</f>
        <v>0</v>
      </c>
      <c r="W18" s="162"/>
      <c r="X18" s="162"/>
      <c r="Y18" s="162"/>
      <c r="AG18" t="s">
        <v>125</v>
      </c>
    </row>
    <row r="19" spans="1:60" outlineLevel="1" x14ac:dyDescent="0.25">
      <c r="A19" s="182">
        <v>10</v>
      </c>
      <c r="B19" s="183" t="s">
        <v>285</v>
      </c>
      <c r="C19" s="188" t="s">
        <v>286</v>
      </c>
      <c r="D19" s="184" t="s">
        <v>265</v>
      </c>
      <c r="E19" s="185">
        <v>6</v>
      </c>
      <c r="F19" s="186"/>
      <c r="G19" s="187">
        <f t="shared" ref="G19:G24" si="7">ROUND(E19*F19,2)</f>
        <v>0</v>
      </c>
      <c r="H19" s="158"/>
      <c r="I19" s="157">
        <f t="shared" ref="I19:I24" si="8">ROUND(E19*H19,2)</f>
        <v>0</v>
      </c>
      <c r="J19" s="158"/>
      <c r="K19" s="157">
        <f t="shared" ref="K19:K24" si="9">ROUND(E19*J19,2)</f>
        <v>0</v>
      </c>
      <c r="L19" s="157">
        <v>21</v>
      </c>
      <c r="M19" s="157">
        <f t="shared" ref="M19:M24" si="10">G19*(1+L19/100)</f>
        <v>0</v>
      </c>
      <c r="N19" s="156">
        <v>0</v>
      </c>
      <c r="O19" s="156">
        <f t="shared" ref="O19:O24" si="11">ROUND(E19*N19,2)</f>
        <v>0</v>
      </c>
      <c r="P19" s="156">
        <v>0</v>
      </c>
      <c r="Q19" s="156">
        <f t="shared" ref="Q19:Q24" si="12">ROUND(E19*P19,2)</f>
        <v>0</v>
      </c>
      <c r="R19" s="157"/>
      <c r="S19" s="157" t="s">
        <v>139</v>
      </c>
      <c r="T19" s="157" t="s">
        <v>130</v>
      </c>
      <c r="U19" s="157">
        <v>0</v>
      </c>
      <c r="V19" s="157">
        <f t="shared" ref="V19:V24" si="13">ROUND(E19*U19,2)</f>
        <v>0</v>
      </c>
      <c r="W19" s="157"/>
      <c r="X19" s="157" t="s">
        <v>131</v>
      </c>
      <c r="Y19" s="157" t="s">
        <v>132</v>
      </c>
      <c r="Z19" s="147"/>
      <c r="AA19" s="147"/>
      <c r="AB19" s="147"/>
      <c r="AC19" s="147"/>
      <c r="AD19" s="147"/>
      <c r="AE19" s="147"/>
      <c r="AF19" s="147"/>
      <c r="AG19" s="147" t="s">
        <v>266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1" x14ac:dyDescent="0.25">
      <c r="A20" s="182">
        <v>11</v>
      </c>
      <c r="B20" s="183" t="s">
        <v>287</v>
      </c>
      <c r="C20" s="188" t="s">
        <v>288</v>
      </c>
      <c r="D20" s="184" t="s">
        <v>265</v>
      </c>
      <c r="E20" s="185">
        <v>2</v>
      </c>
      <c r="F20" s="186"/>
      <c r="G20" s="187">
        <f t="shared" si="7"/>
        <v>0</v>
      </c>
      <c r="H20" s="158"/>
      <c r="I20" s="157">
        <f t="shared" si="8"/>
        <v>0</v>
      </c>
      <c r="J20" s="158"/>
      <c r="K20" s="157">
        <f t="shared" si="9"/>
        <v>0</v>
      </c>
      <c r="L20" s="157">
        <v>21</v>
      </c>
      <c r="M20" s="157">
        <f t="shared" si="10"/>
        <v>0</v>
      </c>
      <c r="N20" s="156">
        <v>0</v>
      </c>
      <c r="O20" s="156">
        <f t="shared" si="11"/>
        <v>0</v>
      </c>
      <c r="P20" s="156">
        <v>0</v>
      </c>
      <c r="Q20" s="156">
        <f t="shared" si="12"/>
        <v>0</v>
      </c>
      <c r="R20" s="157"/>
      <c r="S20" s="157" t="s">
        <v>139</v>
      </c>
      <c r="T20" s="157" t="s">
        <v>130</v>
      </c>
      <c r="U20" s="157">
        <v>0</v>
      </c>
      <c r="V20" s="157">
        <f t="shared" si="13"/>
        <v>0</v>
      </c>
      <c r="W20" s="157"/>
      <c r="X20" s="157" t="s">
        <v>131</v>
      </c>
      <c r="Y20" s="157" t="s">
        <v>132</v>
      </c>
      <c r="Z20" s="147"/>
      <c r="AA20" s="147"/>
      <c r="AB20" s="147"/>
      <c r="AC20" s="147"/>
      <c r="AD20" s="147"/>
      <c r="AE20" s="147"/>
      <c r="AF20" s="147"/>
      <c r="AG20" s="147" t="s">
        <v>266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1" x14ac:dyDescent="0.25">
      <c r="A21" s="182">
        <v>12</v>
      </c>
      <c r="B21" s="183" t="s">
        <v>289</v>
      </c>
      <c r="C21" s="188" t="s">
        <v>290</v>
      </c>
      <c r="D21" s="184" t="s">
        <v>265</v>
      </c>
      <c r="E21" s="185">
        <v>8</v>
      </c>
      <c r="F21" s="186"/>
      <c r="G21" s="187">
        <f t="shared" si="7"/>
        <v>0</v>
      </c>
      <c r="H21" s="158"/>
      <c r="I21" s="157">
        <f t="shared" si="8"/>
        <v>0</v>
      </c>
      <c r="J21" s="158"/>
      <c r="K21" s="157">
        <f t="shared" si="9"/>
        <v>0</v>
      </c>
      <c r="L21" s="157">
        <v>21</v>
      </c>
      <c r="M21" s="157">
        <f t="shared" si="10"/>
        <v>0</v>
      </c>
      <c r="N21" s="156">
        <v>0</v>
      </c>
      <c r="O21" s="156">
        <f t="shared" si="11"/>
        <v>0</v>
      </c>
      <c r="P21" s="156">
        <v>0</v>
      </c>
      <c r="Q21" s="156">
        <f t="shared" si="12"/>
        <v>0</v>
      </c>
      <c r="R21" s="157"/>
      <c r="S21" s="157" t="s">
        <v>139</v>
      </c>
      <c r="T21" s="157" t="s">
        <v>130</v>
      </c>
      <c r="U21" s="157">
        <v>0</v>
      </c>
      <c r="V21" s="157">
        <f t="shared" si="13"/>
        <v>0</v>
      </c>
      <c r="W21" s="157"/>
      <c r="X21" s="157" t="s">
        <v>131</v>
      </c>
      <c r="Y21" s="157" t="s">
        <v>132</v>
      </c>
      <c r="Z21" s="147"/>
      <c r="AA21" s="147"/>
      <c r="AB21" s="147"/>
      <c r="AC21" s="147"/>
      <c r="AD21" s="147"/>
      <c r="AE21" s="147"/>
      <c r="AF21" s="147"/>
      <c r="AG21" s="147" t="s">
        <v>266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 x14ac:dyDescent="0.25">
      <c r="A22" s="182">
        <v>13</v>
      </c>
      <c r="B22" s="183" t="s">
        <v>291</v>
      </c>
      <c r="C22" s="188" t="s">
        <v>292</v>
      </c>
      <c r="D22" s="184" t="s">
        <v>265</v>
      </c>
      <c r="E22" s="185">
        <v>1</v>
      </c>
      <c r="F22" s="186"/>
      <c r="G22" s="187">
        <f t="shared" si="7"/>
        <v>0</v>
      </c>
      <c r="H22" s="158"/>
      <c r="I22" s="157">
        <f t="shared" si="8"/>
        <v>0</v>
      </c>
      <c r="J22" s="158"/>
      <c r="K22" s="157">
        <f t="shared" si="9"/>
        <v>0</v>
      </c>
      <c r="L22" s="157">
        <v>21</v>
      </c>
      <c r="M22" s="157">
        <f t="shared" si="10"/>
        <v>0</v>
      </c>
      <c r="N22" s="156">
        <v>0</v>
      </c>
      <c r="O22" s="156">
        <f t="shared" si="11"/>
        <v>0</v>
      </c>
      <c r="P22" s="156">
        <v>0</v>
      </c>
      <c r="Q22" s="156">
        <f t="shared" si="12"/>
        <v>0</v>
      </c>
      <c r="R22" s="157"/>
      <c r="S22" s="157" t="s">
        <v>139</v>
      </c>
      <c r="T22" s="157" t="s">
        <v>130</v>
      </c>
      <c r="U22" s="157">
        <v>0</v>
      </c>
      <c r="V22" s="157">
        <f t="shared" si="13"/>
        <v>0</v>
      </c>
      <c r="W22" s="157"/>
      <c r="X22" s="157" t="s">
        <v>131</v>
      </c>
      <c r="Y22" s="157" t="s">
        <v>132</v>
      </c>
      <c r="Z22" s="147"/>
      <c r="AA22" s="147"/>
      <c r="AB22" s="147"/>
      <c r="AC22" s="147"/>
      <c r="AD22" s="147"/>
      <c r="AE22" s="147"/>
      <c r="AF22" s="147"/>
      <c r="AG22" s="147" t="s">
        <v>266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1" x14ac:dyDescent="0.25">
      <c r="A23" s="182">
        <v>14</v>
      </c>
      <c r="B23" s="183" t="s">
        <v>293</v>
      </c>
      <c r="C23" s="188" t="s">
        <v>294</v>
      </c>
      <c r="D23" s="184" t="s">
        <v>265</v>
      </c>
      <c r="E23" s="185">
        <v>4</v>
      </c>
      <c r="F23" s="186"/>
      <c r="G23" s="187">
        <f t="shared" si="7"/>
        <v>0</v>
      </c>
      <c r="H23" s="158"/>
      <c r="I23" s="157">
        <f t="shared" si="8"/>
        <v>0</v>
      </c>
      <c r="J23" s="158"/>
      <c r="K23" s="157">
        <f t="shared" si="9"/>
        <v>0</v>
      </c>
      <c r="L23" s="157">
        <v>21</v>
      </c>
      <c r="M23" s="157">
        <f t="shared" si="10"/>
        <v>0</v>
      </c>
      <c r="N23" s="156">
        <v>0</v>
      </c>
      <c r="O23" s="156">
        <f t="shared" si="11"/>
        <v>0</v>
      </c>
      <c r="P23" s="156">
        <v>0</v>
      </c>
      <c r="Q23" s="156">
        <f t="shared" si="12"/>
        <v>0</v>
      </c>
      <c r="R23" s="157"/>
      <c r="S23" s="157" t="s">
        <v>139</v>
      </c>
      <c r="T23" s="157" t="s">
        <v>130</v>
      </c>
      <c r="U23" s="157">
        <v>0</v>
      </c>
      <c r="V23" s="157">
        <f t="shared" si="13"/>
        <v>0</v>
      </c>
      <c r="W23" s="157"/>
      <c r="X23" s="157" t="s">
        <v>131</v>
      </c>
      <c r="Y23" s="157" t="s">
        <v>132</v>
      </c>
      <c r="Z23" s="147"/>
      <c r="AA23" s="147"/>
      <c r="AB23" s="147"/>
      <c r="AC23" s="147"/>
      <c r="AD23" s="147"/>
      <c r="AE23" s="147"/>
      <c r="AF23" s="147"/>
      <c r="AG23" s="147" t="s">
        <v>266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1" x14ac:dyDescent="0.25">
      <c r="A24" s="170">
        <v>15</v>
      </c>
      <c r="B24" s="171" t="s">
        <v>295</v>
      </c>
      <c r="C24" s="177" t="s">
        <v>296</v>
      </c>
      <c r="D24" s="172" t="s">
        <v>265</v>
      </c>
      <c r="E24" s="173">
        <v>3</v>
      </c>
      <c r="F24" s="174"/>
      <c r="G24" s="175">
        <f t="shared" si="7"/>
        <v>0</v>
      </c>
      <c r="H24" s="158"/>
      <c r="I24" s="157">
        <f t="shared" si="8"/>
        <v>0</v>
      </c>
      <c r="J24" s="158"/>
      <c r="K24" s="157">
        <f t="shared" si="9"/>
        <v>0</v>
      </c>
      <c r="L24" s="157">
        <v>21</v>
      </c>
      <c r="M24" s="157">
        <f t="shared" si="10"/>
        <v>0</v>
      </c>
      <c r="N24" s="156">
        <v>0</v>
      </c>
      <c r="O24" s="156">
        <f t="shared" si="11"/>
        <v>0</v>
      </c>
      <c r="P24" s="156">
        <v>0</v>
      </c>
      <c r="Q24" s="156">
        <f t="shared" si="12"/>
        <v>0</v>
      </c>
      <c r="R24" s="157"/>
      <c r="S24" s="157" t="s">
        <v>139</v>
      </c>
      <c r="T24" s="157" t="s">
        <v>130</v>
      </c>
      <c r="U24" s="157">
        <v>0</v>
      </c>
      <c r="V24" s="157">
        <f t="shared" si="13"/>
        <v>0</v>
      </c>
      <c r="W24" s="157"/>
      <c r="X24" s="157" t="s">
        <v>131</v>
      </c>
      <c r="Y24" s="157" t="s">
        <v>132</v>
      </c>
      <c r="Z24" s="147"/>
      <c r="AA24" s="147"/>
      <c r="AB24" s="147"/>
      <c r="AC24" s="147"/>
      <c r="AD24" s="147"/>
      <c r="AE24" s="147"/>
      <c r="AF24" s="147"/>
      <c r="AG24" s="147" t="s">
        <v>266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x14ac:dyDescent="0.25">
      <c r="A25" s="3"/>
      <c r="B25" s="4"/>
      <c r="C25" s="179"/>
      <c r="D25" s="6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AE25">
        <v>12</v>
      </c>
      <c r="AF25">
        <v>21</v>
      </c>
      <c r="AG25" t="s">
        <v>110</v>
      </c>
    </row>
    <row r="26" spans="1:60" x14ac:dyDescent="0.25">
      <c r="A26" s="150"/>
      <c r="B26" s="151" t="s">
        <v>31</v>
      </c>
      <c r="C26" s="180"/>
      <c r="D26" s="152"/>
      <c r="E26" s="153"/>
      <c r="F26" s="153"/>
      <c r="G26" s="169">
        <f>G8+G18</f>
        <v>0</v>
      </c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AE26">
        <f>SUMIF(L7:L24,AE25,G7:G24)</f>
        <v>0</v>
      </c>
      <c r="AF26">
        <f>SUMIF(L7:L24,AF25,G7:G24)</f>
        <v>0</v>
      </c>
      <c r="AG26" t="s">
        <v>149</v>
      </c>
    </row>
    <row r="27" spans="1:60" x14ac:dyDescent="0.25">
      <c r="A27" s="3"/>
      <c r="B27" s="4"/>
      <c r="C27" s="179"/>
      <c r="D27" s="6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</row>
    <row r="28" spans="1:60" x14ac:dyDescent="0.25">
      <c r="A28" s="3"/>
      <c r="B28" s="4"/>
      <c r="C28" s="179"/>
      <c r="D28" s="6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</row>
    <row r="29" spans="1:60" x14ac:dyDescent="0.25">
      <c r="A29" s="252" t="s">
        <v>150</v>
      </c>
      <c r="B29" s="252"/>
      <c r="C29" s="253"/>
      <c r="D29" s="6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</row>
    <row r="30" spans="1:60" x14ac:dyDescent="0.25">
      <c r="A30" s="254"/>
      <c r="B30" s="255"/>
      <c r="C30" s="256"/>
      <c r="D30" s="255"/>
      <c r="E30" s="255"/>
      <c r="F30" s="255"/>
      <c r="G30" s="257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AG30" t="s">
        <v>151</v>
      </c>
    </row>
    <row r="31" spans="1:60" x14ac:dyDescent="0.25">
      <c r="A31" s="258"/>
      <c r="B31" s="259"/>
      <c r="C31" s="260"/>
      <c r="D31" s="259"/>
      <c r="E31" s="259"/>
      <c r="F31" s="259"/>
      <c r="G31" s="261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</row>
    <row r="32" spans="1:60" x14ac:dyDescent="0.25">
      <c r="A32" s="258"/>
      <c r="B32" s="259"/>
      <c r="C32" s="260"/>
      <c r="D32" s="259"/>
      <c r="E32" s="259"/>
      <c r="F32" s="259"/>
      <c r="G32" s="261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</row>
    <row r="33" spans="1:33" x14ac:dyDescent="0.25">
      <c r="A33" s="258"/>
      <c r="B33" s="259"/>
      <c r="C33" s="260"/>
      <c r="D33" s="259"/>
      <c r="E33" s="259"/>
      <c r="F33" s="259"/>
      <c r="G33" s="261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</row>
    <row r="34" spans="1:33" x14ac:dyDescent="0.25">
      <c r="A34" s="262"/>
      <c r="B34" s="263"/>
      <c r="C34" s="264"/>
      <c r="D34" s="263"/>
      <c r="E34" s="263"/>
      <c r="F34" s="263"/>
      <c r="G34" s="265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</row>
    <row r="35" spans="1:33" x14ac:dyDescent="0.25">
      <c r="A35" s="3"/>
      <c r="B35" s="4"/>
      <c r="C35" s="179"/>
      <c r="D35" s="6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</row>
    <row r="36" spans="1:33" x14ac:dyDescent="0.25">
      <c r="C36" s="181"/>
      <c r="D36" s="10"/>
      <c r="AG36" t="s">
        <v>152</v>
      </c>
    </row>
    <row r="37" spans="1:33" x14ac:dyDescent="0.25">
      <c r="D37" s="10"/>
    </row>
    <row r="38" spans="1:33" x14ac:dyDescent="0.25">
      <c r="D38" s="10"/>
    </row>
    <row r="39" spans="1:33" x14ac:dyDescent="0.25">
      <c r="D39" s="10"/>
    </row>
    <row r="40" spans="1:33" x14ac:dyDescent="0.25">
      <c r="D40" s="10"/>
    </row>
    <row r="41" spans="1:33" x14ac:dyDescent="0.25">
      <c r="D41" s="10"/>
    </row>
    <row r="42" spans="1:33" x14ac:dyDescent="0.25">
      <c r="D42" s="10"/>
    </row>
    <row r="43" spans="1:33" x14ac:dyDescent="0.25">
      <c r="D43" s="10"/>
    </row>
    <row r="44" spans="1:33" x14ac:dyDescent="0.25">
      <c r="D44" s="10"/>
    </row>
    <row r="45" spans="1:33" x14ac:dyDescent="0.25">
      <c r="D45" s="10"/>
    </row>
    <row r="46" spans="1:33" x14ac:dyDescent="0.25">
      <c r="D46" s="10"/>
    </row>
    <row r="47" spans="1:33" x14ac:dyDescent="0.25">
      <c r="D47" s="10"/>
    </row>
    <row r="48" spans="1:33" x14ac:dyDescent="0.25">
      <c r="D48" s="10"/>
    </row>
    <row r="49" spans="4:4" x14ac:dyDescent="0.25">
      <c r="D49" s="10"/>
    </row>
    <row r="50" spans="4:4" x14ac:dyDescent="0.25">
      <c r="D50" s="10"/>
    </row>
    <row r="51" spans="4:4" x14ac:dyDescent="0.25">
      <c r="D51" s="10"/>
    </row>
    <row r="52" spans="4:4" x14ac:dyDescent="0.25">
      <c r="D52" s="10"/>
    </row>
    <row r="53" spans="4:4" x14ac:dyDescent="0.25">
      <c r="D53" s="10"/>
    </row>
    <row r="54" spans="4:4" x14ac:dyDescent="0.25">
      <c r="D54" s="10"/>
    </row>
    <row r="55" spans="4:4" x14ac:dyDescent="0.25">
      <c r="D55" s="10"/>
    </row>
    <row r="56" spans="4:4" x14ac:dyDescent="0.25">
      <c r="D56" s="10"/>
    </row>
    <row r="57" spans="4:4" x14ac:dyDescent="0.25">
      <c r="D57" s="10"/>
    </row>
    <row r="58" spans="4:4" x14ac:dyDescent="0.25">
      <c r="D58" s="10"/>
    </row>
    <row r="59" spans="4:4" x14ac:dyDescent="0.25">
      <c r="D59" s="10"/>
    </row>
    <row r="60" spans="4:4" x14ac:dyDescent="0.25">
      <c r="D60" s="10"/>
    </row>
    <row r="61" spans="4:4" x14ac:dyDescent="0.25">
      <c r="D61" s="10"/>
    </row>
    <row r="62" spans="4:4" x14ac:dyDescent="0.25">
      <c r="D62" s="10"/>
    </row>
    <row r="63" spans="4:4" x14ac:dyDescent="0.25">
      <c r="D63" s="10"/>
    </row>
    <row r="64" spans="4:4" x14ac:dyDescent="0.25">
      <c r="D64" s="10"/>
    </row>
    <row r="65" spans="4:4" x14ac:dyDescent="0.25">
      <c r="D65" s="10"/>
    </row>
    <row r="66" spans="4:4" x14ac:dyDescent="0.25">
      <c r="D66" s="10"/>
    </row>
    <row r="67" spans="4:4" x14ac:dyDescent="0.25">
      <c r="D67" s="10"/>
    </row>
    <row r="68" spans="4:4" x14ac:dyDescent="0.25">
      <c r="D68" s="10"/>
    </row>
    <row r="69" spans="4:4" x14ac:dyDescent="0.25">
      <c r="D69" s="10"/>
    </row>
    <row r="70" spans="4:4" x14ac:dyDescent="0.25">
      <c r="D70" s="10"/>
    </row>
    <row r="71" spans="4:4" x14ac:dyDescent="0.25">
      <c r="D71" s="10"/>
    </row>
    <row r="72" spans="4:4" x14ac:dyDescent="0.25">
      <c r="D72" s="10"/>
    </row>
    <row r="73" spans="4:4" x14ac:dyDescent="0.25">
      <c r="D73" s="10"/>
    </row>
    <row r="74" spans="4:4" x14ac:dyDescent="0.25">
      <c r="D74" s="10"/>
    </row>
    <row r="75" spans="4:4" x14ac:dyDescent="0.25">
      <c r="D75" s="10"/>
    </row>
    <row r="76" spans="4:4" x14ac:dyDescent="0.25">
      <c r="D76" s="10"/>
    </row>
    <row r="77" spans="4:4" x14ac:dyDescent="0.25">
      <c r="D77" s="10"/>
    </row>
    <row r="78" spans="4:4" x14ac:dyDescent="0.25">
      <c r="D78" s="10"/>
    </row>
    <row r="79" spans="4:4" x14ac:dyDescent="0.25">
      <c r="D79" s="10"/>
    </row>
    <row r="80" spans="4:4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mergeCells count="6">
    <mergeCell ref="A30:G34"/>
    <mergeCell ref="A1:G1"/>
    <mergeCell ref="C2:G2"/>
    <mergeCell ref="C3:G3"/>
    <mergeCell ref="C4:G4"/>
    <mergeCell ref="A29:C29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9</vt:i4>
      </vt:variant>
      <vt:variant>
        <vt:lpstr>Pojmenované oblasti</vt:lpstr>
      </vt:variant>
      <vt:variant>
        <vt:i4>58</vt:i4>
      </vt:variant>
    </vt:vector>
  </HeadingPairs>
  <TitlesOfParts>
    <vt:vector size="67" baseType="lpstr">
      <vt:lpstr>Pokyny pro vyplnění</vt:lpstr>
      <vt:lpstr>Stavba</vt:lpstr>
      <vt:lpstr>VzorPolozky</vt:lpstr>
      <vt:lpstr>2 1 Pol</vt:lpstr>
      <vt:lpstr>2 2 Pol</vt:lpstr>
      <vt:lpstr>2 3 Pol</vt:lpstr>
      <vt:lpstr>2 4 Pol</vt:lpstr>
      <vt:lpstr>2 5 Pol</vt:lpstr>
      <vt:lpstr>2 6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'2 1 Pol'!Názvy_tisku</vt:lpstr>
      <vt:lpstr>'2 2 Pol'!Názvy_tisku</vt:lpstr>
      <vt:lpstr>'2 3 Pol'!Názvy_tisku</vt:lpstr>
      <vt:lpstr>'2 4 Pol'!Názvy_tisku</vt:lpstr>
      <vt:lpstr>'2 5 Pol'!Názvy_tisku</vt:lpstr>
      <vt:lpstr>'2 6 Pol'!Názvy_tisku</vt:lpstr>
      <vt:lpstr>oadresa</vt:lpstr>
      <vt:lpstr>Stavba!Objednatel</vt:lpstr>
      <vt:lpstr>Stavba!Objekt</vt:lpstr>
      <vt:lpstr>'2 1 Pol'!Oblast_tisku</vt:lpstr>
      <vt:lpstr>'2 2 Pol'!Oblast_tisku</vt:lpstr>
      <vt:lpstr>'2 3 Pol'!Oblast_tisku</vt:lpstr>
      <vt:lpstr>'2 4 Pol'!Oblast_tisku</vt:lpstr>
      <vt:lpstr>'2 5 Pol'!Oblast_tisku</vt:lpstr>
      <vt:lpstr>'2 6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Michal Pálka</dc:creator>
  <cp:lastModifiedBy>Petr Spazier</cp:lastModifiedBy>
  <cp:lastPrinted>2019-03-19T12:27:02Z</cp:lastPrinted>
  <dcterms:created xsi:type="dcterms:W3CDTF">2009-04-08T07:15:50Z</dcterms:created>
  <dcterms:modified xsi:type="dcterms:W3CDTF">2026-01-01T11:31:39Z</dcterms:modified>
</cp:coreProperties>
</file>