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EÚ\Výzva k předložení nabídky_2026\Malování_III.etapa\"/>
    </mc:Choice>
  </mc:AlternateContent>
  <xr:revisionPtr revIDLastSave="0" documentId="13_ncr:1_{30D92EC1-5862-4268-B708-20FF3AEA1A25}" xr6:coauthVersionLast="47" xr6:coauthVersionMax="47" xr10:uidLastSave="{00000000-0000-0000-0000-000000000000}"/>
  <bookViews>
    <workbookView xWindow="-120" yWindow="-120" windowWidth="29040" windowHeight="15840" activeTab="1" xr2:uid="{3DED7913-7C3D-48C6-82FF-D5426F8A3CCE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Pol'!$A$1:$U$91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81" i="12" l="1"/>
  <c r="F39" i="1" s="1"/>
  <c r="F9" i="12"/>
  <c r="G9" i="12" s="1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/>
  <c r="M11" i="12" s="1"/>
  <c r="M10" i="12" s="1"/>
  <c r="I11" i="12"/>
  <c r="I10" i="12" s="1"/>
  <c r="K11" i="12"/>
  <c r="K10" i="12" s="1"/>
  <c r="O11" i="12"/>
  <c r="O10" i="12" s="1"/>
  <c r="Q11" i="12"/>
  <c r="Q10" i="12" s="1"/>
  <c r="U11" i="12"/>
  <c r="U10" i="12" s="1"/>
  <c r="F14" i="12"/>
  <c r="G14" i="12" s="1"/>
  <c r="M14" i="12" s="1"/>
  <c r="I14" i="12"/>
  <c r="K14" i="12"/>
  <c r="O14" i="12"/>
  <c r="Q14" i="12"/>
  <c r="U14" i="12"/>
  <c r="F16" i="12"/>
  <c r="G16" i="12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25" i="12"/>
  <c r="G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8" i="12"/>
  <c r="G28" i="12" s="1"/>
  <c r="M28" i="12" s="1"/>
  <c r="I28" i="12"/>
  <c r="K28" i="12"/>
  <c r="O28" i="12"/>
  <c r="Q28" i="12"/>
  <c r="U28" i="12"/>
  <c r="F30" i="12"/>
  <c r="G30" i="12"/>
  <c r="I30" i="12"/>
  <c r="K30" i="12"/>
  <c r="M30" i="12"/>
  <c r="O30" i="12"/>
  <c r="Q30" i="12"/>
  <c r="U30" i="12"/>
  <c r="F31" i="12"/>
  <c r="G31" i="12" s="1"/>
  <c r="M31" i="12" s="1"/>
  <c r="I31" i="12"/>
  <c r="K31" i="12"/>
  <c r="O31" i="12"/>
  <c r="Q31" i="12"/>
  <c r="U31" i="12"/>
  <c r="F33" i="12"/>
  <c r="G33" i="12"/>
  <c r="M33" i="12" s="1"/>
  <c r="I33" i="12"/>
  <c r="K33" i="12"/>
  <c r="O33" i="12"/>
  <c r="Q33" i="12"/>
  <c r="U33" i="12"/>
  <c r="G35" i="12"/>
  <c r="M35" i="12" s="1"/>
  <c r="I35" i="12"/>
  <c r="K35" i="12"/>
  <c r="O35" i="12"/>
  <c r="Q35" i="12"/>
  <c r="U35" i="12"/>
  <c r="F76" i="12"/>
  <c r="G76" i="12" s="1"/>
  <c r="G75" i="12" s="1"/>
  <c r="I50" i="1" s="1"/>
  <c r="I19" i="1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I20" i="1"/>
  <c r="I18" i="1"/>
  <c r="G27" i="1"/>
  <c r="J28" i="1"/>
  <c r="J26" i="1"/>
  <c r="G38" i="1"/>
  <c r="F38" i="1"/>
  <c r="J23" i="1"/>
  <c r="J24" i="1"/>
  <c r="J25" i="1"/>
  <c r="J27" i="1"/>
  <c r="E24" i="1"/>
  <c r="E26" i="1"/>
  <c r="U75" i="12" l="1"/>
  <c r="Q75" i="12"/>
  <c r="O75" i="12"/>
  <c r="M25" i="12"/>
  <c r="M13" i="12" s="1"/>
  <c r="G13" i="12"/>
  <c r="I49" i="1" s="1"/>
  <c r="AD81" i="12"/>
  <c r="G39" i="1" s="1"/>
  <c r="G40" i="1" s="1"/>
  <c r="G25" i="1" s="1"/>
  <c r="G26" i="1" s="1"/>
  <c r="F40" i="1"/>
  <c r="O13" i="12"/>
  <c r="G8" i="12"/>
  <c r="G10" i="12"/>
  <c r="I48" i="1" s="1"/>
  <c r="I75" i="12"/>
  <c r="Q13" i="12"/>
  <c r="K13" i="12"/>
  <c r="I13" i="12"/>
  <c r="M76" i="12"/>
  <c r="M75" i="12" s="1"/>
  <c r="K75" i="12"/>
  <c r="U13" i="12"/>
  <c r="I47" i="1" l="1"/>
  <c r="G81" i="12"/>
  <c r="I17" i="1"/>
  <c r="H39" i="1"/>
  <c r="G23" i="1"/>
  <c r="G28" i="1"/>
  <c r="G24" i="1" l="1"/>
  <c r="G29" i="1" s="1"/>
  <c r="I39" i="1"/>
  <c r="I40" i="1" s="1"/>
  <c r="J39" i="1" s="1"/>
  <c r="J40" i="1" s="1"/>
  <c r="H40" i="1"/>
  <c r="I16" i="1"/>
  <c r="I21" i="1" s="1"/>
  <c r="I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5BBAC678-D23D-4994-9308-89F17BE040D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F8B28944-BF46-400F-9E04-40B858245BE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74ED66C-D1BE-4B12-965D-E69E2AF5EA5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CF7AADC-5A91-4675-87CF-F93A0187A2B1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4A2E9256-F7DF-46AC-B829-A42684C14FA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B9AA2E9D-F2D2-4D9A-B7E0-F9CF58CA4CF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<sst xmlns="http://schemas.openxmlformats.org/spreadsheetml/2006/main" count="316" uniqueCount="185">
  <si>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</si>
  <si>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</si>
  <si>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</si>
  <si>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</si>
  <si>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</si>
  <si>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</si>
  <si>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</si>
  <si>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</si>
  <si>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</si>
  <si>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</si>
  <si>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</si>
  <si>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</si>
  <si>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</si>
  <si>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</si>
  <si>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</si>
  <si>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</si>
  <si>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</si>
  <si>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</si>
  <si>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</si>
  <si>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</si>
  <si>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</si>
  <si>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</si>
  <si>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</si>
  <si>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</si>
  <si>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</si>
  <si>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</si>
  <si>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</si>
  <si>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</si>
  <si>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</si>
  <si>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</si>
  <si>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</si>
  <si>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</si>
  <si>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</si>
  <si>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</si>
  <si>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</si>
  <si>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</si>
  <si>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</si>
  <si>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</si>
  <si>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</si>
  <si>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</si>
  <si>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</si>
  <si>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</si>
  <si>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</si>
  <si>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Boskovice, náměstí 9. května 2153/2a</t>
  </si>
  <si>
    <t>Rozpočet:</t>
  </si>
  <si>
    <t>Misto</t>
  </si>
  <si>
    <t>SŠ A. Citroëna Boskovice - výmalba budov Skalice, Dřevařská, nám. 9. května</t>
  </si>
  <si>
    <t>Střední škola André Citroëna Boskovice, příspěvková organizace</t>
  </si>
  <si>
    <t>náměstí 9. května 2153/2a</t>
  </si>
  <si>
    <t>Boskovice</t>
  </si>
  <si>
    <t>68001</t>
  </si>
  <si>
    <t>00056324</t>
  </si>
  <si>
    <t>CZ00056324</t>
  </si>
  <si>
    <t>Rozpočet</t>
  </si>
  <si>
    <t>Celkem za stavbu</t>
  </si>
  <si>
    <t>CZK</t>
  </si>
  <si>
    <t>Rekapitulace dílů</t>
  </si>
  <si>
    <t>Typ dílu</t>
  </si>
  <si>
    <t>99</t>
  </si>
  <si>
    <t>Staveništní přesun hmot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</si>
  <si>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</si>
  <si>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</si>
  <si>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</si>
  <si>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</si>
  <si>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</si>
  <si>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</si>
  <si>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</si>
  <si>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</si>
  <si>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</si>
  <si>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</si>
  <si>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</si>
  <si>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</si>
  <si>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</si>
  <si>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</si>
  <si>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</si>
  <si>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</si>
  <si>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</si>
  <si>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</si>
  <si>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</si>
  <si>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</si>
  <si>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</si>
  <si>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</si>
  <si>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</si>
  <si>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</si>
  <si>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</si>
  <si>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</si>
  <si>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</si>
  <si>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</si>
  <si>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</si>
  <si>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</si>
  <si>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</si>
  <si>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</si>
  <si>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</si>
  <si>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979100011RA0</t>
  </si>
  <si>
    <t>Odvoz a likvidace vzniklé suti, vč. přesunu suti</t>
  </si>
  <si>
    <t>soubor</t>
  </si>
  <si>
    <t>POL1_0</t>
  </si>
  <si>
    <t>783824120R00</t>
  </si>
  <si>
    <t>Nátěr syntetický betonových povrchů 1x + 2x email</t>
  </si>
  <si>
    <t>m2</t>
  </si>
  <si>
    <t>kuchyně pod osoušeči:2*1,8*2</t>
  </si>
  <si>
    <t>VV</t>
  </si>
  <si>
    <t>784011111R00</t>
  </si>
  <si>
    <t>Oprášení/ometení podkladu</t>
  </si>
  <si>
    <t>4041,46</t>
  </si>
  <si>
    <t>784011221RT2</t>
  </si>
  <si>
    <t>Zakrytí předmětů, včetně odstranění, včetně dodávky fólie tl. 0,04 mm</t>
  </si>
  <si>
    <t>784011222R00</t>
  </si>
  <si>
    <t>Zakrytí podlah, včetně odstranění</t>
  </si>
  <si>
    <t>(11,8*7,7)+(11,8*7,7)+(2,5*2,9)+(2,3*2,4)+(3,5*1,8)+(2,3*2)+(1*1,3)+(1*1,5)+(3,4*3,2)+(2*1,5)</t>
  </si>
  <si>
    <t>(1,5*2,2)+(14,3*1,2)+(5,2*3,9)+(3,9*5)</t>
  </si>
  <si>
    <t>(5,1*21,1)+(5,4*15,2)+(3,2*1,2)+(2,2*1,7)+(1,3*2,2)+(3*2,6)+(10,1*17,8)</t>
  </si>
  <si>
    <t>(10,3*6)+(2,1*7,3)+(7,7*7,8)+(11,8*7,7)</t>
  </si>
  <si>
    <t>(6,6*1,8)+(6,6*1,8)+(11,9*6)+(6*2,9)+(17,8*12)+(9,1*9,5)+(2,3*3,1)</t>
  </si>
  <si>
    <t>(4,8*3,7)+(14,3*15,3)+(5*6,5)+(3,2*3,5)+((7,6*3)*3)+(7,6*5,5)+(10,2*3)</t>
  </si>
  <si>
    <t>Mezisoučet</t>
  </si>
  <si>
    <t>784011211RT3</t>
  </si>
  <si>
    <t>Olepování vnitřních ploch, včetně maskovací pásky</t>
  </si>
  <si>
    <t>m</t>
  </si>
  <si>
    <t>784498911R00</t>
  </si>
  <si>
    <t>Vyhlazení malířskou masou, výška do 3,8 m</t>
  </si>
  <si>
    <t>5%:4041,46*0,05</t>
  </si>
  <si>
    <t>784011121R00</t>
  </si>
  <si>
    <t>Broušení štuků a nových omítek</t>
  </si>
  <si>
    <t>784498931R00</t>
  </si>
  <si>
    <t xml:space="preserve">Tmelení trhlin v omítce š. do 4 mm akryl. tmelem </t>
  </si>
  <si>
    <t>784402801R00</t>
  </si>
  <si>
    <t>Odstranění malby oškrábáním v místnosti H do 3,8 m</t>
  </si>
  <si>
    <t>784191101R00</t>
  </si>
  <si>
    <t>Penetrace podkladu</t>
  </si>
  <si>
    <t>7,2+4034,26</t>
  </si>
  <si>
    <t>784195212R00</t>
  </si>
  <si>
    <t>Malba bílá, bez penetrace, 2 x</t>
  </si>
  <si>
    <t>Skalice OZS1:(7,7*3,7*2)+(11,8*2*3,7)+(11,8*7,7)-(5,3*2)</t>
  </si>
  <si>
    <t>Skalice soustružna:(7,7*3,7*2)+(11,8*3,7*2)+(11,8*7,7)-(5,3)</t>
  </si>
  <si>
    <t>Skalice kancelář 1:(2,9*2*3,7)+(2,5*2*3,7)+(2,5*2,9)</t>
  </si>
  <si>
    <t>Skalice kancelář 2:(2,4*2*3,6)+(2,3*2*3,6)+(2,3*2,4)</t>
  </si>
  <si>
    <t>Skalice chodba:(3,5*2*3,6)+(1,8*2*3,6)+(3,5*1,8)</t>
  </si>
  <si>
    <t>Skalice tech. mistnost 1:(2*2*3,6)+(2,3*2*3,6)+(2,3*2)+(1*2,5*2)+(1,3*2,5*2)+(1,3*1)</t>
  </si>
  <si>
    <t>Skalice tech. mistnost 2:(3,4*2*3,6)+(3,2*2*3,6)+(3,4*3,2)</t>
  </si>
  <si>
    <t>Skalice tech. mistnost 3:(1*2*3,6)+(1,5*2*3,6)+(1*1,5)</t>
  </si>
  <si>
    <t>Skalice tech. mistnost 4:(2*3*2)+(1,5*2*3)+(2*1,5)</t>
  </si>
  <si>
    <t>Skalice schodiště + chodba:(1,2*2,7)+(6,7*2*2)+(1,2*1)+(2,3*2,2*2)+(2,6*2,2)+(2,3*2,6)+(2,1*2,8)+(2,1*1,2)+(2,5*2*2,2)+(2,6*2,2)+(4*2*2,2)+(1,5*2*2,2)+(1,5*2,2)</t>
  </si>
  <si>
    <t>Skalice učebna 1:(5,2*2*2,2)+(3,9*2*2,2)+(5,2*3,9)</t>
  </si>
  <si>
    <t>Skalice učebna 2:(5*2*2,2)+(3,9*2*2,2)+(3,9*5)-(19,8*1)</t>
  </si>
  <si>
    <t>Dřevařská chodba u WC:(3,2*2*2,9)+(1,2*2*2,9)+(3,2*1,2)</t>
  </si>
  <si>
    <t>Dřevařská WC ženy:(1,8*2*0,8)+(2,2*2*0,8)+(2,2*1,7)</t>
  </si>
  <si>
    <t>Dřevařská WC muží:(2,2*2*0,8)+(1,3*2*0,8)+(1,3*2,2)+(2,6*2*0,8)+(3*2*0,8)+(3*2,6)</t>
  </si>
  <si>
    <t>Dřevařská frézovna:(17,8*2*3)+(10,1*2*3)+(10,1*17,8)+(0,6*2*13,4)+(0,3*13,4)+(0,3*2,4*4*2)+(0,5*2*2,9)+(1,4*2*2,9)+(2,6*2*2,9)+(0,3*2,9)-(2,9+1,6)</t>
  </si>
  <si>
    <t>Dřevařská soustružna:(5,1*3)+(21,1*3)+(10,5*3)+(15,2*3)+(3*0,4)+(5,9*3)+(5,1*21,1)+(5,4*15,2)+(5,4*4*3)+(10,1*2*3)-(3,8*2,4+3,5*2,2)+(0,5*5,8)+(0,6*2*5,8)-8</t>
  </si>
  <si>
    <t>Dřevařská CNC 1:(10,3*6)+(2,1*7,3)+(6*3,2)+(10,3*3,2)+(8,1*3,2)+(2,1*3,2)+(3*3,2)-(2*2)-(5)</t>
  </si>
  <si>
    <t>Dřevařská CNC 2:(7,7*3,1*2)+(7,8*3,1*2)-(1,5*2)</t>
  </si>
  <si>
    <t>Dřevařská CNC 3:(11,8*7,7)+(11,8*2*3,2)+(7,7*2*3,2)+(2,8*2*3,2)+(1,9*2*3,2)-(1,5)</t>
  </si>
  <si>
    <t>SŠ kancelář Sv:(6,6*1,8)+(6,6*2*3,6)+(1,8*2*3,6)</t>
  </si>
  <si>
    <t>SŠ kancelář Ho:(6,6*1,8)+(6,6*2*3,6)+(1,8*2*3,6)</t>
  </si>
  <si>
    <t>SŠ dílna On:(11,9*6)+(6*2*3,1)+(11,9*2*3,1)</t>
  </si>
  <si>
    <t>SŠ kancelář On:(6*2,9)+(2,9*2*3,1)+(6*2*3,1)</t>
  </si>
  <si>
    <t>SŠ spodní dílna 1:(17,8*2*2,6)+(12*2*2,6)-(8*2)-(0,8*6)</t>
  </si>
  <si>
    <t>SŠ spodní dílna 2:(12,1*2,6)+(9,1*2,6)+(9,5*2,6)+(6*2,6)+(2,3*2,6)+(3,1*2,6)-(8)-(0,8*3)</t>
  </si>
  <si>
    <t>SŠ chodba kuchyň:(4,8*3,7)+(4,8*2*3,1)+(3,7*2*3,1)-3,2</t>
  </si>
  <si>
    <t>SŠ kuchyň:(14,3*15,3)+(5*6,5)+(14,3*3,1)+(15,3*3,1)+(18,9*3,1)+(6,5*3,1)+(5*3,1)+(9,1*3,1)+(3*0,9)+(3,2*3,1)+(2*0,9)+(10,5*3,1)-(1,2*7)</t>
  </si>
  <si>
    <t>SŠ pokladna:(3,2*3,5)+(3,5*3,3)+(3,2*3,3)</t>
  </si>
  <si>
    <t>SŠ kancelář OV:(7,6*3)+(7,6*2*3,3)+(3*2*3,3)-2,4</t>
  </si>
  <si>
    <t>SŠ kancelář TV:(7,6*3)+(7,6*2*3,3)+(3*2*3,3)-2,4</t>
  </si>
  <si>
    <t>SŠ sekretariát:(7,6*3)+(7,6*2*3,3)+(3*2*3,3)-2,4</t>
  </si>
  <si>
    <t>SŠ ředitelna:(7,6*5,5)+(7,6*2*3,3)+(5,5*2*3,3)-8,2</t>
  </si>
  <si>
    <t>SŠ internát koupelny:((1,1*2)+(2,4*2,1)+(1,8*0,9)+(1,5*0,8))*3</t>
  </si>
  <si>
    <t>005121010R</t>
  </si>
  <si>
    <t>Vybudování, provoz a zrušení, zařízení staveniště</t>
  </si>
  <si>
    <t>Soubor</t>
  </si>
  <si>
    <t>110      R00</t>
  </si>
  <si>
    <t>Mimostaveništní doprava individual.</t>
  </si>
  <si>
    <t>005 21-1010.R</t>
  </si>
  <si>
    <t>Předání a převzetí staveniště</t>
  </si>
  <si>
    <t>POL99_0</t>
  </si>
  <si>
    <t>909      R00</t>
  </si>
  <si>
    <t>Hzs-nezmeritelne stavebni prace, manipulace s nábytkem, drobné stavební opravy</t>
  </si>
  <si>
    <t>h</t>
  </si>
  <si>
    <t/>
  </si>
  <si>
    <t>SUM</t>
  </si>
  <si>
    <t>Poznámky uchazeče k zadání</t>
  </si>
  <si>
    <t>POPUZIV</t>
  </si>
  <si>
    <t>END</t>
  </si>
  <si>
    <t>SŠ tělocvična (5,2*2,8)+(5,2*2,8)</t>
  </si>
  <si>
    <t>SŠ kancelář autoškola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</si>
</sst>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18" fillId="0" borderId="34" xfId="0" applyNumberFormat="1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77680C9-0C0D-4721-AB85-5CF018EAB6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03C7-FEDB-4668-B098-E45A03766A8D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3" t="s">
        <v>39</v>
      </c>
      <c r="B2" s="203"/>
      <c r="C2" s="203"/>
      <c r="D2" s="203"/>
      <c r="E2" s="203"/>
      <c r="F2" s="203"/>
      <c r="G2" s="20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2EEA-D731-4FBA-88F9-46856C3D712C}">
  <sheetPr codeName="List5112">
    <tabColor rgb="FF66FF66"/>
  </sheetPr>
  <dimension ref="A1:O54"/>
  <sheetViews>
    <sheetView showGridLines="0" tabSelected="1" topLeftCell="B1" zoomScaleNormal="100" zoomScaleSheetLayoutView="75" workbookViewId="0">
      <selection activeCell="I21" sqref="I21:J2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31" t="s">
        <v>42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79" t="s">
        <v>40</v>
      </c>
      <c r="C2" s="80"/>
      <c r="D2" s="248" t="s">
        <v>46</v>
      </c>
      <c r="E2" s="249"/>
      <c r="F2" s="249"/>
      <c r="G2" s="249"/>
      <c r="H2" s="249"/>
      <c r="I2" s="249"/>
      <c r="J2" s="250"/>
      <c r="O2" s="2"/>
    </row>
    <row r="3" spans="1:15" ht="23.25" customHeight="1" x14ac:dyDescent="0.2">
      <c r="A3" s="4"/>
      <c r="B3" s="81" t="s">
        <v>45</v>
      </c>
      <c r="C3" s="82"/>
      <c r="D3" s="211" t="s">
        <v>43</v>
      </c>
      <c r="E3" s="212"/>
      <c r="F3" s="212"/>
      <c r="G3" s="212"/>
      <c r="H3" s="212"/>
      <c r="I3" s="212"/>
      <c r="J3" s="213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51</v>
      </c>
      <c r="J5" s="11"/>
    </row>
    <row r="6" spans="1:15" ht="15.75" customHeight="1" x14ac:dyDescent="0.2">
      <c r="A6" s="4"/>
      <c r="B6" s="39"/>
      <c r="C6" s="25"/>
      <c r="D6" s="89" t="s">
        <v>48</v>
      </c>
      <c r="E6" s="25"/>
      <c r="F6" s="25"/>
      <c r="G6" s="25"/>
      <c r="H6" s="27" t="s">
        <v>34</v>
      </c>
      <c r="I6" s="89" t="s">
        <v>52</v>
      </c>
      <c r="J6" s="11"/>
    </row>
    <row r="7" spans="1:15" ht="15.75" customHeight="1" x14ac:dyDescent="0.2">
      <c r="A7" s="4"/>
      <c r="B7" s="40"/>
      <c r="C7" s="90" t="s">
        <v>50</v>
      </c>
      <c r="D7" s="78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43"/>
      <c r="E11" s="243"/>
      <c r="F11" s="243"/>
      <c r="G11" s="243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8"/>
      <c r="E12" s="228"/>
      <c r="F12" s="228"/>
      <c r="G12" s="228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9"/>
      <c r="E13" s="229"/>
      <c r="F13" s="229"/>
      <c r="G13" s="229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51"/>
      <c r="F15" s="251"/>
      <c r="G15" s="224"/>
      <c r="H15" s="224"/>
      <c r="I15" s="224" t="s">
        <v>28</v>
      </c>
      <c r="J15" s="225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26"/>
      <c r="F16" s="227"/>
      <c r="G16" s="226"/>
      <c r="H16" s="227"/>
      <c r="I16" s="226">
        <f>SUMIF(F47:F50,A16,I47:I50)+SUMIF(F47:F50,"PSU",I47:I50)</f>
        <v>0</v>
      </c>
      <c r="J16" s="240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26"/>
      <c r="F17" s="227"/>
      <c r="G17" s="226"/>
      <c r="H17" s="227"/>
      <c r="I17" s="226">
        <f>SUMIF(F47:F50,A17,I47:I50)</f>
        <v>0</v>
      </c>
      <c r="J17" s="240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26"/>
      <c r="F18" s="227"/>
      <c r="G18" s="226"/>
      <c r="H18" s="227"/>
      <c r="I18" s="226">
        <f>SUMIF(F47:F50,A18,I47:I50)</f>
        <v>0</v>
      </c>
      <c r="J18" s="240"/>
    </row>
    <row r="19" spans="1:10" ht="23.25" customHeight="1" x14ac:dyDescent="0.2">
      <c r="A19" s="139" t="s">
        <v>64</v>
      </c>
      <c r="B19" s="140" t="s">
        <v>26</v>
      </c>
      <c r="C19" s="56"/>
      <c r="D19" s="57"/>
      <c r="E19" s="226"/>
      <c r="F19" s="227"/>
      <c r="G19" s="226"/>
      <c r="H19" s="227"/>
      <c r="I19" s="226">
        <f>SUMIF(F47:F50,A19,I47:I50)</f>
        <v>0</v>
      </c>
      <c r="J19" s="240"/>
    </row>
    <row r="20" spans="1:10" ht="23.25" customHeight="1" x14ac:dyDescent="0.2">
      <c r="A20" s="139" t="s">
        <v>65</v>
      </c>
      <c r="B20" s="140" t="s">
        <v>27</v>
      </c>
      <c r="C20" s="56"/>
      <c r="D20" s="57"/>
      <c r="E20" s="226"/>
      <c r="F20" s="227"/>
      <c r="G20" s="226"/>
      <c r="H20" s="227"/>
      <c r="I20" s="226">
        <f>SUMIF(F47:F50,A20,I47:I50)</f>
        <v>0</v>
      </c>
      <c r="J20" s="240"/>
    </row>
    <row r="21" spans="1:10" ht="23.25" customHeight="1" x14ac:dyDescent="0.2">
      <c r="A21" s="4"/>
      <c r="B21" s="72" t="s">
        <v>28</v>
      </c>
      <c r="C21" s="73"/>
      <c r="D21" s="74"/>
      <c r="E21" s="241"/>
      <c r="F21" s="242"/>
      <c r="G21" s="241"/>
      <c r="H21" s="242"/>
      <c r="I21" s="241">
        <f>SUM(I16:J20)</f>
        <v>0</v>
      </c>
      <c r="J21" s="247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8">
        <f>ZakladDPHSniVypocet</f>
        <v>0</v>
      </c>
      <c r="H23" s="239"/>
      <c r="I23" s="239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5">
        <f>ZakladDPHSni*SazbaDPH1/100</f>
        <v>0</v>
      </c>
      <c r="H24" s="246"/>
      <c r="I24" s="24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8">
        <f>ZakladDPHZaklVypocet</f>
        <v>0</v>
      </c>
      <c r="H25" s="239"/>
      <c r="I25" s="239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4">
        <f>ZakladDPHZakl*SazbaDPH2/100</f>
        <v>0</v>
      </c>
      <c r="H26" s="235"/>
      <c r="I26" s="23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23">
        <f>ZakladDPHSniVypocet+ZakladDPHZaklVypocet</f>
        <v>0</v>
      </c>
      <c r="H28" s="223"/>
      <c r="I28" s="223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7">
        <f>ZakladDPHSni+DPHSni+ZakladDPHZakl+DPHZakl+Zaokrouhleni</f>
        <v>0</v>
      </c>
      <c r="H29" s="237"/>
      <c r="I29" s="237"/>
      <c r="J29" s="117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30"/>
      <c r="E34" s="230"/>
      <c r="F34" s="30"/>
      <c r="G34" s="230"/>
      <c r="H34" s="230"/>
      <c r="I34" s="230"/>
      <c r="J34" s="36"/>
    </row>
    <row r="35" spans="1:10" ht="12.75" customHeight="1" x14ac:dyDescent="0.2">
      <c r="A35" s="4"/>
      <c r="B35" s="4"/>
      <c r="C35" s="5"/>
      <c r="D35" s="244" t="s">
        <v>2</v>
      </c>
      <c r="E35" s="24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53</v>
      </c>
      <c r="C39" s="214" t="s">
        <v>46</v>
      </c>
      <c r="D39" s="215"/>
      <c r="E39" s="215"/>
      <c r="F39" s="106">
        <f>'Rozpočet Pol'!AC81</f>
        <v>0</v>
      </c>
      <c r="G39" s="107">
        <f>'Rozpočet Pol'!AD81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16" t="s">
        <v>54</v>
      </c>
      <c r="C40" s="217"/>
      <c r="D40" s="217"/>
      <c r="E40" s="218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56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57</v>
      </c>
      <c r="G46" s="127"/>
      <c r="H46" s="127"/>
      <c r="I46" s="219" t="s">
        <v>28</v>
      </c>
      <c r="J46" s="219"/>
    </row>
    <row r="47" spans="1:10" ht="25.5" customHeight="1" x14ac:dyDescent="0.2">
      <c r="A47" s="120"/>
      <c r="B47" s="128" t="s">
        <v>58</v>
      </c>
      <c r="C47" s="221" t="s">
        <v>59</v>
      </c>
      <c r="D47" s="222"/>
      <c r="E47" s="222"/>
      <c r="F47" s="130" t="s">
        <v>23</v>
      </c>
      <c r="G47" s="131"/>
      <c r="H47" s="131"/>
      <c r="I47" s="220">
        <f>'Rozpočet Pol'!G8</f>
        <v>0</v>
      </c>
      <c r="J47" s="220"/>
    </row>
    <row r="48" spans="1:10" ht="25.5" customHeight="1" x14ac:dyDescent="0.2">
      <c r="A48" s="120"/>
      <c r="B48" s="122" t="s">
        <v>60</v>
      </c>
      <c r="C48" s="206" t="s">
        <v>61</v>
      </c>
      <c r="D48" s="207"/>
      <c r="E48" s="207"/>
      <c r="F48" s="132" t="s">
        <v>24</v>
      </c>
      <c r="G48" s="133"/>
      <c r="H48" s="133"/>
      <c r="I48" s="205">
        <f>'Rozpočet Pol'!G10</f>
        <v>0</v>
      </c>
      <c r="J48" s="205"/>
    </row>
    <row r="49" spans="1:10" ht="25.5" customHeight="1" x14ac:dyDescent="0.2">
      <c r="A49" s="120"/>
      <c r="B49" s="122" t="s">
        <v>62</v>
      </c>
      <c r="C49" s="206" t="s">
        <v>63</v>
      </c>
      <c r="D49" s="207"/>
      <c r="E49" s="207"/>
      <c r="F49" s="132" t="s">
        <v>24</v>
      </c>
      <c r="G49" s="133"/>
      <c r="H49" s="133"/>
      <c r="I49" s="205">
        <f>'Rozpočet Pol'!G13</f>
        <v>0</v>
      </c>
      <c r="J49" s="205"/>
    </row>
    <row r="50" spans="1:10" ht="25.5" customHeight="1" x14ac:dyDescent="0.2">
      <c r="A50" s="120"/>
      <c r="B50" s="129" t="s">
        <v>64</v>
      </c>
      <c r="C50" s="209" t="s">
        <v>26</v>
      </c>
      <c r="D50" s="210"/>
      <c r="E50" s="210"/>
      <c r="F50" s="134" t="s">
        <v>64</v>
      </c>
      <c r="G50" s="135"/>
      <c r="H50" s="135"/>
      <c r="I50" s="208">
        <f>'Rozpočet Pol'!G75</f>
        <v>0</v>
      </c>
      <c r="J50" s="208"/>
    </row>
    <row r="51" spans="1:10" ht="25.5" customHeight="1" x14ac:dyDescent="0.2">
      <c r="A51" s="121"/>
      <c r="B51" s="125" t="s">
        <v>1</v>
      </c>
      <c r="C51" s="125"/>
      <c r="D51" s="126"/>
      <c r="E51" s="126"/>
      <c r="F51" s="136"/>
      <c r="G51" s="137"/>
      <c r="H51" s="137"/>
      <c r="I51" s="204">
        <f>SUM(I47:I50)</f>
        <v>0</v>
      </c>
      <c r="J51" s="204"/>
    </row>
    <row r="52" spans="1:10" x14ac:dyDescent="0.2">
      <c r="F52" s="138"/>
      <c r="G52" s="94"/>
      <c r="H52" s="138"/>
      <c r="I52" s="94"/>
      <c r="J52" s="94"/>
    </row>
    <row r="53" spans="1:10" x14ac:dyDescent="0.2">
      <c r="F53" s="138"/>
      <c r="G53" s="94"/>
      <c r="H53" s="138"/>
      <c r="I53" s="94"/>
      <c r="J53" s="94"/>
    </row>
    <row r="54" spans="1:10" x14ac:dyDescent="0.2">
      <c r="F54" s="138"/>
      <c r="G54" s="94"/>
      <c r="H54" s="138"/>
      <c r="I54" s="94"/>
      <c r="J54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51:J51"/>
    <mergeCell ref="I48:J48"/>
    <mergeCell ref="C48:E48"/>
    <mergeCell ref="I49:J49"/>
    <mergeCell ref="C49:E49"/>
    <mergeCell ref="I50:J50"/>
    <mergeCell ref="C50:E5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4DDA-A28A-45E1-BA81-9F37C72607F9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77" t="s">
        <v>41</v>
      </c>
      <c r="B2" s="76"/>
      <c r="C2" s="254"/>
      <c r="D2" s="254"/>
      <c r="E2" s="254"/>
      <c r="F2" s="254"/>
      <c r="G2" s="255"/>
    </row>
    <row r="3" spans="1:7" ht="24.95" hidden="1" customHeight="1" x14ac:dyDescent="0.2">
      <c r="A3" s="77" t="s">
        <v>7</v>
      </c>
      <c r="B3" s="76"/>
      <c r="C3" s="254"/>
      <c r="D3" s="254"/>
      <c r="E3" s="254"/>
      <c r="F3" s="254"/>
      <c r="G3" s="255"/>
    </row>
    <row r="4" spans="1:7" ht="24.95" hidden="1" customHeight="1" x14ac:dyDescent="0.2">
      <c r="A4" s="77" t="s">
        <v>8</v>
      </c>
      <c r="B4" s="76"/>
      <c r="C4" s="254"/>
      <c r="D4" s="254"/>
      <c r="E4" s="254"/>
      <c r="F4" s="254"/>
      <c r="G4" s="25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3506-E468-4B7F-90B8-F943ABBD318F}">
  <sheetPr>
    <outlinePr summaryBelow="0"/>
  </sheetPr>
  <dimension ref="A1:BH91"/>
  <sheetViews>
    <sheetView topLeftCell="A24" workbookViewId="0">
      <selection activeCell="F36" sqref="F36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6" t="s">
        <v>6</v>
      </c>
      <c r="B1" s="256"/>
      <c r="C1" s="256"/>
      <c r="D1" s="256"/>
      <c r="E1" s="256"/>
      <c r="F1" s="256"/>
      <c r="G1" s="256"/>
      <c r="AE1" t="s">
        <v>67</v>
      </c>
    </row>
    <row r="2" spans="1:60" ht="24.95" customHeight="1" x14ac:dyDescent="0.2">
      <c r="A2" s="143" t="s">
        <v>66</v>
      </c>
      <c r="B2" s="141"/>
      <c r="C2" s="257" t="s">
        <v>46</v>
      </c>
      <c r="D2" s="258"/>
      <c r="E2" s="258"/>
      <c r="F2" s="258"/>
      <c r="G2" s="259"/>
      <c r="AE2" t="s">
        <v>68</v>
      </c>
    </row>
    <row r="3" spans="1:60" ht="24.95" customHeight="1" x14ac:dyDescent="0.2">
      <c r="A3" s="144" t="s">
        <v>7</v>
      </c>
      <c r="B3" s="142"/>
      <c r="C3" s="260" t="s">
        <v>43</v>
      </c>
      <c r="D3" s="261"/>
      <c r="E3" s="261"/>
      <c r="F3" s="261"/>
      <c r="G3" s="262"/>
      <c r="AE3" t="s">
        <v>69</v>
      </c>
    </row>
    <row r="4" spans="1:60" ht="24.95" hidden="1" customHeight="1" x14ac:dyDescent="0.2">
      <c r="A4" s="144" t="s">
        <v>8</v>
      </c>
      <c r="B4" s="142"/>
      <c r="C4" s="260"/>
      <c r="D4" s="261"/>
      <c r="E4" s="261"/>
      <c r="F4" s="261"/>
      <c r="G4" s="262"/>
      <c r="AE4" t="s">
        <v>70</v>
      </c>
    </row>
    <row r="5" spans="1:60" hidden="1" x14ac:dyDescent="0.2">
      <c r="A5" s="145" t="s">
        <v>71</v>
      </c>
      <c r="B5" s="146"/>
      <c r="C5" s="147"/>
      <c r="D5" s="148"/>
      <c r="E5" s="148"/>
      <c r="F5" s="148"/>
      <c r="G5" s="149"/>
      <c r="AE5" t="s">
        <v>72</v>
      </c>
    </row>
    <row r="7" spans="1:60" ht="38.25" x14ac:dyDescent="0.2">
      <c r="A7" s="154" t="s">
        <v>73</v>
      </c>
      <c r="B7" s="155" t="s">
        <v>74</v>
      </c>
      <c r="C7" s="155" t="s">
        <v>75</v>
      </c>
      <c r="D7" s="154" t="s">
        <v>76</v>
      </c>
      <c r="E7" s="154" t="s">
        <v>77</v>
      </c>
      <c r="F7" s="150" t="s">
        <v>78</v>
      </c>
      <c r="G7" s="175" t="s">
        <v>28</v>
      </c>
      <c r="H7" s="176" t="s">
        <v>29</v>
      </c>
      <c r="I7" s="176" t="s">
        <v>79</v>
      </c>
      <c r="J7" s="176" t="s">
        <v>30</v>
      </c>
      <c r="K7" s="176" t="s">
        <v>80</v>
      </c>
      <c r="L7" s="176" t="s">
        <v>81</v>
      </c>
      <c r="M7" s="176" t="s">
        <v>82</v>
      </c>
      <c r="N7" s="176" t="s">
        <v>83</v>
      </c>
      <c r="O7" s="176" t="s">
        <v>84</v>
      </c>
      <c r="P7" s="176" t="s">
        <v>85</v>
      </c>
      <c r="Q7" s="176" t="s">
        <v>86</v>
      </c>
      <c r="R7" s="176" t="s">
        <v>87</v>
      </c>
      <c r="S7" s="176" t="s">
        <v>88</v>
      </c>
      <c r="T7" s="176" t="s">
        <v>89</v>
      </c>
      <c r="U7" s="157" t="s">
        <v>90</v>
      </c>
    </row>
    <row r="8" spans="1:60" x14ac:dyDescent="0.2">
      <c r="A8" s="177" t="s">
        <v>91</v>
      </c>
      <c r="B8" s="178" t="s">
        <v>58</v>
      </c>
      <c r="C8" s="179" t="s">
        <v>59</v>
      </c>
      <c r="D8" s="180"/>
      <c r="E8" s="181"/>
      <c r="F8" s="182"/>
      <c r="G8" s="182">
        <f>SUMIF(AE9:AE9,"&lt;&gt;NOR",G9:G9)</f>
        <v>0</v>
      </c>
      <c r="H8" s="182"/>
      <c r="I8" s="182">
        <f>SUM(I9:I9)</f>
        <v>0</v>
      </c>
      <c r="J8" s="182"/>
      <c r="K8" s="182">
        <f>SUM(K9:K9)</f>
        <v>0</v>
      </c>
      <c r="L8" s="182"/>
      <c r="M8" s="182">
        <f>SUM(M9:M9)</f>
        <v>0</v>
      </c>
      <c r="N8" s="156"/>
      <c r="O8" s="156">
        <f>SUM(O9:O9)</f>
        <v>0</v>
      </c>
      <c r="P8" s="156"/>
      <c r="Q8" s="156">
        <f>SUM(Q9:Q9)</f>
        <v>0</v>
      </c>
      <c r="R8" s="156"/>
      <c r="S8" s="156"/>
      <c r="T8" s="177"/>
      <c r="U8" s="156">
        <f>SUM(U9:U9)</f>
        <v>2.4700000000000002</v>
      </c>
      <c r="AE8" t="s">
        <v>92</v>
      </c>
    </row>
    <row r="9" spans="1:60" outlineLevel="1" x14ac:dyDescent="0.2">
      <c r="A9" s="152">
        <v>1</v>
      </c>
      <c r="B9" s="158" t="s">
        <v>93</v>
      </c>
      <c r="C9" s="195" t="s">
        <v>94</v>
      </c>
      <c r="D9" s="160" t="s">
        <v>95</v>
      </c>
      <c r="E9" s="168">
        <v>1</v>
      </c>
      <c r="F9" s="172">
        <f>H9+J9</f>
        <v>0</v>
      </c>
      <c r="G9" s="173">
        <f>ROUND(E9*F9,2)</f>
        <v>0</v>
      </c>
      <c r="H9" s="173"/>
      <c r="I9" s="173">
        <f>ROUND(E9*H9,2)</f>
        <v>0</v>
      </c>
      <c r="J9" s="173"/>
      <c r="K9" s="173">
        <f>ROUND(E9*J9,2)</f>
        <v>0</v>
      </c>
      <c r="L9" s="173">
        <v>21</v>
      </c>
      <c r="M9" s="173">
        <f>G9*(1+L9/100)</f>
        <v>0</v>
      </c>
      <c r="N9" s="161">
        <v>0</v>
      </c>
      <c r="O9" s="161">
        <f>ROUND(E9*N9,5)</f>
        <v>0</v>
      </c>
      <c r="P9" s="161">
        <v>0</v>
      </c>
      <c r="Q9" s="161">
        <f>ROUND(E9*P9,5)</f>
        <v>0</v>
      </c>
      <c r="R9" s="161"/>
      <c r="S9" s="161"/>
      <c r="T9" s="162">
        <v>2.4700000000000002</v>
      </c>
      <c r="U9" s="161">
        <f>ROUND(E9*T9,2)</f>
        <v>2.4700000000000002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96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x14ac:dyDescent="0.2">
      <c r="A10" s="153" t="s">
        <v>91</v>
      </c>
      <c r="B10" s="159" t="s">
        <v>60</v>
      </c>
      <c r="C10" s="196" t="s">
        <v>61</v>
      </c>
      <c r="D10" s="163"/>
      <c r="E10" s="169"/>
      <c r="F10" s="174"/>
      <c r="G10" s="174">
        <f>SUMIF(AE11:AE12,"&lt;&gt;NOR",G11:G12)</f>
        <v>0</v>
      </c>
      <c r="H10" s="174"/>
      <c r="I10" s="174">
        <f>SUM(I11:I12)</f>
        <v>0</v>
      </c>
      <c r="J10" s="174"/>
      <c r="K10" s="174">
        <f>SUM(K11:K12)</f>
        <v>0</v>
      </c>
      <c r="L10" s="174"/>
      <c r="M10" s="174">
        <f>SUM(M11:M12)</f>
        <v>0</v>
      </c>
      <c r="N10" s="164"/>
      <c r="O10" s="164">
        <f>SUM(O11:O12)</f>
        <v>4.3899999999999998E-3</v>
      </c>
      <c r="P10" s="164"/>
      <c r="Q10" s="164">
        <f>SUM(Q11:Q12)</f>
        <v>0</v>
      </c>
      <c r="R10" s="164"/>
      <c r="S10" s="164"/>
      <c r="T10" s="165"/>
      <c r="U10" s="164">
        <f>SUM(U11:U12)</f>
        <v>2.68</v>
      </c>
      <c r="AE10" t="s">
        <v>92</v>
      </c>
    </row>
    <row r="11" spans="1:60" outlineLevel="1" x14ac:dyDescent="0.2">
      <c r="A11" s="152">
        <v>2</v>
      </c>
      <c r="B11" s="158" t="s">
        <v>97</v>
      </c>
      <c r="C11" s="195" t="s">
        <v>98</v>
      </c>
      <c r="D11" s="160" t="s">
        <v>99</v>
      </c>
      <c r="E11" s="168">
        <v>7.2</v>
      </c>
      <c r="F11" s="172">
        <f>H11+J11</f>
        <v>0</v>
      </c>
      <c r="G11" s="173">
        <f>ROUND(E11*F11,2)</f>
        <v>0</v>
      </c>
      <c r="H11" s="173"/>
      <c r="I11" s="173">
        <f>ROUND(E11*H11,2)</f>
        <v>0</v>
      </c>
      <c r="J11" s="173"/>
      <c r="K11" s="173">
        <f>ROUND(E11*J11,2)</f>
        <v>0</v>
      </c>
      <c r="L11" s="173">
        <v>21</v>
      </c>
      <c r="M11" s="173">
        <f>G11*(1+L11/100)</f>
        <v>0</v>
      </c>
      <c r="N11" s="161">
        <v>6.0999999999999997E-4</v>
      </c>
      <c r="O11" s="161">
        <f>ROUND(E11*N11,5)</f>
        <v>4.3899999999999998E-3</v>
      </c>
      <c r="P11" s="161">
        <v>0</v>
      </c>
      <c r="Q11" s="161">
        <f>ROUND(E11*P11,5)</f>
        <v>0</v>
      </c>
      <c r="R11" s="161"/>
      <c r="S11" s="161"/>
      <c r="T11" s="162">
        <v>0.372</v>
      </c>
      <c r="U11" s="161">
        <f>ROUND(E11*T11,2)</f>
        <v>2.68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96</v>
      </c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52"/>
      <c r="B12" s="158"/>
      <c r="C12" s="197" t="s">
        <v>100</v>
      </c>
      <c r="D12" s="166"/>
      <c r="E12" s="170">
        <v>7.2</v>
      </c>
      <c r="F12" s="173"/>
      <c r="G12" s="173"/>
      <c r="H12" s="173"/>
      <c r="I12" s="173"/>
      <c r="J12" s="173"/>
      <c r="K12" s="173"/>
      <c r="L12" s="173"/>
      <c r="M12" s="173"/>
      <c r="N12" s="161"/>
      <c r="O12" s="161"/>
      <c r="P12" s="161"/>
      <c r="Q12" s="161"/>
      <c r="R12" s="161"/>
      <c r="S12" s="161"/>
      <c r="T12" s="162"/>
      <c r="U12" s="161"/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101</v>
      </c>
      <c r="AF12" s="151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x14ac:dyDescent="0.2">
      <c r="A13" s="153" t="s">
        <v>91</v>
      </c>
      <c r="B13" s="159" t="s">
        <v>62</v>
      </c>
      <c r="C13" s="196" t="s">
        <v>63</v>
      </c>
      <c r="D13" s="163"/>
      <c r="E13" s="169"/>
      <c r="F13" s="174"/>
      <c r="G13" s="174">
        <f>SUMIF(AE14:AE74,"&lt;&gt;NOR",G14:G74)</f>
        <v>0</v>
      </c>
      <c r="H13" s="174"/>
      <c r="I13" s="174">
        <f>SUM(I14:I74)</f>
        <v>0</v>
      </c>
      <c r="J13" s="174"/>
      <c r="K13" s="174">
        <f>SUM(K14:K74)</f>
        <v>0</v>
      </c>
      <c r="L13" s="174"/>
      <c r="M13" s="174">
        <f>SUM(M14:M74)</f>
        <v>0</v>
      </c>
      <c r="N13" s="164"/>
      <c r="O13" s="164">
        <f>SUM(O14:O74)</f>
        <v>0.97371999999999992</v>
      </c>
      <c r="P13" s="164"/>
      <c r="Q13" s="164">
        <f>SUM(Q14:Q74)</f>
        <v>0.18187</v>
      </c>
      <c r="R13" s="164"/>
      <c r="S13" s="164"/>
      <c r="T13" s="165"/>
      <c r="U13" s="164">
        <f>SUM(U14:U74)</f>
        <v>668.52</v>
      </c>
      <c r="AE13" t="s">
        <v>92</v>
      </c>
    </row>
    <row r="14" spans="1:60" outlineLevel="1" x14ac:dyDescent="0.2">
      <c r="A14" s="152">
        <v>3</v>
      </c>
      <c r="B14" s="158" t="s">
        <v>102</v>
      </c>
      <c r="C14" s="195" t="s">
        <v>103</v>
      </c>
      <c r="D14" s="160" t="s">
        <v>99</v>
      </c>
      <c r="E14" s="168">
        <v>4041.46</v>
      </c>
      <c r="F14" s="172">
        <f>H14+J14</f>
        <v>0</v>
      </c>
      <c r="G14" s="173">
        <f>ROUND(E14*F14,2)</f>
        <v>0</v>
      </c>
      <c r="H14" s="173"/>
      <c r="I14" s="173">
        <f>ROUND(E14*H14,2)</f>
        <v>0</v>
      </c>
      <c r="J14" s="173"/>
      <c r="K14" s="173">
        <f>ROUND(E14*J14,2)</f>
        <v>0</v>
      </c>
      <c r="L14" s="173">
        <v>21</v>
      </c>
      <c r="M14" s="173">
        <f>G14*(1+L14/100)</f>
        <v>0</v>
      </c>
      <c r="N14" s="161">
        <v>0</v>
      </c>
      <c r="O14" s="161">
        <f>ROUND(E14*N14,5)</f>
        <v>0</v>
      </c>
      <c r="P14" s="161">
        <v>0</v>
      </c>
      <c r="Q14" s="161">
        <f>ROUND(E14*P14,5)</f>
        <v>0</v>
      </c>
      <c r="R14" s="161"/>
      <c r="S14" s="161"/>
      <c r="T14" s="162">
        <v>7.0000000000000001E-3</v>
      </c>
      <c r="U14" s="161">
        <f>ROUND(E14*T14,2)</f>
        <v>28.29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96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8"/>
      <c r="C15" s="197" t="s">
        <v>104</v>
      </c>
      <c r="D15" s="166"/>
      <c r="E15" s="170">
        <v>4041.46</v>
      </c>
      <c r="F15" s="173"/>
      <c r="G15" s="173"/>
      <c r="H15" s="173"/>
      <c r="I15" s="173"/>
      <c r="J15" s="173"/>
      <c r="K15" s="173"/>
      <c r="L15" s="173"/>
      <c r="M15" s="173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101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2.5" outlineLevel="1" x14ac:dyDescent="0.2">
      <c r="A16" s="152">
        <v>4</v>
      </c>
      <c r="B16" s="158" t="s">
        <v>105</v>
      </c>
      <c r="C16" s="195" t="s">
        <v>106</v>
      </c>
      <c r="D16" s="160" t="s">
        <v>99</v>
      </c>
      <c r="E16" s="168">
        <v>244</v>
      </c>
      <c r="F16" s="172">
        <f>H16+J16</f>
        <v>0</v>
      </c>
      <c r="G16" s="173">
        <f>ROUND(E16*F16,2)</f>
        <v>0</v>
      </c>
      <c r="H16" s="173"/>
      <c r="I16" s="173">
        <f>ROUND(E16*H16,2)</f>
        <v>0</v>
      </c>
      <c r="J16" s="173"/>
      <c r="K16" s="173">
        <f>ROUND(E16*J16,2)</f>
        <v>0</v>
      </c>
      <c r="L16" s="173">
        <v>21</v>
      </c>
      <c r="M16" s="173">
        <f>G16*(1+L16/100)</f>
        <v>0</v>
      </c>
      <c r="N16" s="161">
        <v>1.0000000000000001E-5</v>
      </c>
      <c r="O16" s="161">
        <f>ROUND(E16*N16,5)</f>
        <v>2.4399999999999999E-3</v>
      </c>
      <c r="P16" s="161">
        <v>0</v>
      </c>
      <c r="Q16" s="161">
        <f>ROUND(E16*P16,5)</f>
        <v>0</v>
      </c>
      <c r="R16" s="161"/>
      <c r="S16" s="161"/>
      <c r="T16" s="162">
        <v>2.9000000000000001E-2</v>
      </c>
      <c r="U16" s="161">
        <f>ROUND(E16*T16,2)</f>
        <v>7.08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96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>
        <v>5</v>
      </c>
      <c r="B17" s="158" t="s">
        <v>107</v>
      </c>
      <c r="C17" s="195" t="s">
        <v>108</v>
      </c>
      <c r="D17" s="160" t="s">
        <v>99</v>
      </c>
      <c r="E17" s="168">
        <v>1738.86</v>
      </c>
      <c r="F17" s="172">
        <f>H17+J17</f>
        <v>0</v>
      </c>
      <c r="G17" s="173">
        <f>ROUND(E17*F17,2)</f>
        <v>0</v>
      </c>
      <c r="H17" s="173"/>
      <c r="I17" s="173">
        <f>ROUND(E17*H17,2)</f>
        <v>0</v>
      </c>
      <c r="J17" s="173"/>
      <c r="K17" s="173">
        <f>ROUND(E17*J17,2)</f>
        <v>0</v>
      </c>
      <c r="L17" s="173">
        <v>21</v>
      </c>
      <c r="M17" s="173">
        <f>G17*(1+L17/100)</f>
        <v>0</v>
      </c>
      <c r="N17" s="161">
        <v>0</v>
      </c>
      <c r="O17" s="161">
        <f>ROUND(E17*N17,5)</f>
        <v>0</v>
      </c>
      <c r="P17" s="161">
        <v>0</v>
      </c>
      <c r="Q17" s="161">
        <f>ROUND(E17*P17,5)</f>
        <v>0</v>
      </c>
      <c r="R17" s="161"/>
      <c r="S17" s="161"/>
      <c r="T17" s="162">
        <v>1.35E-2</v>
      </c>
      <c r="U17" s="161">
        <f>ROUND(E17*T17,2)</f>
        <v>23.47</v>
      </c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96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/>
      <c r="B18" s="158"/>
      <c r="C18" s="197" t="s">
        <v>109</v>
      </c>
      <c r="D18" s="166"/>
      <c r="E18" s="170">
        <v>222.07</v>
      </c>
      <c r="F18" s="173"/>
      <c r="G18" s="173"/>
      <c r="H18" s="173"/>
      <c r="I18" s="173"/>
      <c r="J18" s="173"/>
      <c r="K18" s="173"/>
      <c r="L18" s="173"/>
      <c r="M18" s="173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101</v>
      </c>
      <c r="AF18" s="151">
        <v>0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97" t="s">
        <v>110</v>
      </c>
      <c r="D19" s="166"/>
      <c r="E19" s="170">
        <v>60.24</v>
      </c>
      <c r="F19" s="173"/>
      <c r="G19" s="173"/>
      <c r="H19" s="173"/>
      <c r="I19" s="173"/>
      <c r="J19" s="173"/>
      <c r="K19" s="173"/>
      <c r="L19" s="173"/>
      <c r="M19" s="173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101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2.5" outlineLevel="1" x14ac:dyDescent="0.2">
      <c r="A20" s="152"/>
      <c r="B20" s="158"/>
      <c r="C20" s="197" t="s">
        <v>111</v>
      </c>
      <c r="D20" s="166"/>
      <c r="E20" s="170">
        <v>387.71</v>
      </c>
      <c r="F20" s="173"/>
      <c r="G20" s="173"/>
      <c r="H20" s="173"/>
      <c r="I20" s="173"/>
      <c r="J20" s="173"/>
      <c r="K20" s="173"/>
      <c r="L20" s="173"/>
      <c r="M20" s="173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101</v>
      </c>
      <c r="AF20" s="151">
        <v>0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8"/>
      <c r="C21" s="197" t="s">
        <v>112</v>
      </c>
      <c r="D21" s="166"/>
      <c r="E21" s="170">
        <v>228.05</v>
      </c>
      <c r="F21" s="173"/>
      <c r="G21" s="173"/>
      <c r="H21" s="173"/>
      <c r="I21" s="173"/>
      <c r="J21" s="173"/>
      <c r="K21" s="173"/>
      <c r="L21" s="173"/>
      <c r="M21" s="173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101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2.5" outlineLevel="1" x14ac:dyDescent="0.2">
      <c r="A22" s="152"/>
      <c r="B22" s="158"/>
      <c r="C22" s="197" t="s">
        <v>113</v>
      </c>
      <c r="D22" s="166"/>
      <c r="E22" s="170">
        <v>419.74</v>
      </c>
      <c r="F22" s="173"/>
      <c r="G22" s="173"/>
      <c r="H22" s="173"/>
      <c r="I22" s="173"/>
      <c r="J22" s="173"/>
      <c r="K22" s="173"/>
      <c r="L22" s="173"/>
      <c r="M22" s="173"/>
      <c r="N22" s="161"/>
      <c r="O22" s="161"/>
      <c r="P22" s="161"/>
      <c r="Q22" s="161"/>
      <c r="R22" s="161"/>
      <c r="S22" s="161"/>
      <c r="T22" s="162"/>
      <c r="U22" s="161"/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101</v>
      </c>
      <c r="AF22" s="151">
        <v>0</v>
      </c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52"/>
      <c r="B23" s="158"/>
      <c r="C23" s="197" t="s">
        <v>114</v>
      </c>
      <c r="D23" s="166"/>
      <c r="E23" s="170">
        <v>421.05</v>
      </c>
      <c r="F23" s="173"/>
      <c r="G23" s="173"/>
      <c r="H23" s="173"/>
      <c r="I23" s="173"/>
      <c r="J23" s="173"/>
      <c r="K23" s="173"/>
      <c r="L23" s="173"/>
      <c r="M23" s="173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101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/>
      <c r="B24" s="158"/>
      <c r="C24" s="198" t="s">
        <v>115</v>
      </c>
      <c r="D24" s="167"/>
      <c r="E24" s="171">
        <v>1738.86</v>
      </c>
      <c r="F24" s="173"/>
      <c r="G24" s="173"/>
      <c r="H24" s="173"/>
      <c r="I24" s="173"/>
      <c r="J24" s="173"/>
      <c r="K24" s="173"/>
      <c r="L24" s="173"/>
      <c r="M24" s="173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101</v>
      </c>
      <c r="AF24" s="151">
        <v>1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>
        <v>6</v>
      </c>
      <c r="B25" s="158" t="s">
        <v>116</v>
      </c>
      <c r="C25" s="195" t="s">
        <v>117</v>
      </c>
      <c r="D25" s="160" t="s">
        <v>118</v>
      </c>
      <c r="E25" s="168">
        <v>225</v>
      </c>
      <c r="F25" s="172">
        <f>H25+J25</f>
        <v>0</v>
      </c>
      <c r="G25" s="173">
        <f>ROUND(E25*F25,2)</f>
        <v>0</v>
      </c>
      <c r="H25" s="173"/>
      <c r="I25" s="173">
        <f>ROUND(E25*H25,2)</f>
        <v>0</v>
      </c>
      <c r="J25" s="173"/>
      <c r="K25" s="173">
        <f>ROUND(E25*J25,2)</f>
        <v>0</v>
      </c>
      <c r="L25" s="173">
        <v>21</v>
      </c>
      <c r="M25" s="173">
        <f>G25*(1+L25/100)</f>
        <v>0</v>
      </c>
      <c r="N25" s="161">
        <v>0</v>
      </c>
      <c r="O25" s="161">
        <f>ROUND(E25*N25,5)</f>
        <v>0</v>
      </c>
      <c r="P25" s="161">
        <v>0</v>
      </c>
      <c r="Q25" s="161">
        <f>ROUND(E25*P25,5)</f>
        <v>0</v>
      </c>
      <c r="R25" s="161"/>
      <c r="S25" s="161"/>
      <c r="T25" s="162">
        <v>2.375E-2</v>
      </c>
      <c r="U25" s="161">
        <f>ROUND(E25*T25,2)</f>
        <v>5.34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96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2">
        <v>7</v>
      </c>
      <c r="B26" s="158" t="s">
        <v>119</v>
      </c>
      <c r="C26" s="195" t="s">
        <v>120</v>
      </c>
      <c r="D26" s="160" t="s">
        <v>99</v>
      </c>
      <c r="E26" s="168">
        <v>202.07300000000001</v>
      </c>
      <c r="F26" s="172">
        <f>H26+J26</f>
        <v>0</v>
      </c>
      <c r="G26" s="173">
        <f>ROUND(E26*F26,2)</f>
        <v>0</v>
      </c>
      <c r="H26" s="173"/>
      <c r="I26" s="173">
        <f>ROUND(E26*H26,2)</f>
        <v>0</v>
      </c>
      <c r="J26" s="173"/>
      <c r="K26" s="173">
        <f>ROUND(E26*J26,2)</f>
        <v>0</v>
      </c>
      <c r="L26" s="173">
        <v>21</v>
      </c>
      <c r="M26" s="173">
        <f>G26*(1+L26/100)</f>
        <v>0</v>
      </c>
      <c r="N26" s="161">
        <v>3.4000000000000002E-4</v>
      </c>
      <c r="O26" s="161">
        <f>ROUND(E26*N26,5)</f>
        <v>6.8699999999999997E-2</v>
      </c>
      <c r="P26" s="161">
        <v>0</v>
      </c>
      <c r="Q26" s="161">
        <f>ROUND(E26*P26,5)</f>
        <v>0</v>
      </c>
      <c r="R26" s="161"/>
      <c r="S26" s="161"/>
      <c r="T26" s="162">
        <v>0.13500000000000001</v>
      </c>
      <c r="U26" s="161">
        <f>ROUND(E26*T26,2)</f>
        <v>27.28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96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8"/>
      <c r="C27" s="197" t="s">
        <v>121</v>
      </c>
      <c r="D27" s="166"/>
      <c r="E27" s="170">
        <v>202.07300000000001</v>
      </c>
      <c r="F27" s="173"/>
      <c r="G27" s="173"/>
      <c r="H27" s="173"/>
      <c r="I27" s="173"/>
      <c r="J27" s="173"/>
      <c r="K27" s="173"/>
      <c r="L27" s="173"/>
      <c r="M27" s="173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101</v>
      </c>
      <c r="AF27" s="151">
        <v>0</v>
      </c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>
        <v>8</v>
      </c>
      <c r="B28" s="158" t="s">
        <v>122</v>
      </c>
      <c r="C28" s="195" t="s">
        <v>123</v>
      </c>
      <c r="D28" s="160" t="s">
        <v>99</v>
      </c>
      <c r="E28" s="168">
        <v>202.07300000000001</v>
      </c>
      <c r="F28" s="172">
        <f>H28+J28</f>
        <v>0</v>
      </c>
      <c r="G28" s="173">
        <f>ROUND(E28*F28,2)</f>
        <v>0</v>
      </c>
      <c r="H28" s="173"/>
      <c r="I28" s="173">
        <f>ROUND(E28*H28,2)</f>
        <v>0</v>
      </c>
      <c r="J28" s="173"/>
      <c r="K28" s="173">
        <f>ROUND(E28*J28,2)</f>
        <v>0</v>
      </c>
      <c r="L28" s="173">
        <v>21</v>
      </c>
      <c r="M28" s="173">
        <f>G28*(1+L28/100)</f>
        <v>0</v>
      </c>
      <c r="N28" s="161">
        <v>0</v>
      </c>
      <c r="O28" s="161">
        <f>ROUND(E28*N28,5)</f>
        <v>0</v>
      </c>
      <c r="P28" s="161">
        <v>0</v>
      </c>
      <c r="Q28" s="161">
        <f>ROUND(E28*P28,5)</f>
        <v>0</v>
      </c>
      <c r="R28" s="161"/>
      <c r="S28" s="161"/>
      <c r="T28" s="162">
        <v>2.1000000000000001E-2</v>
      </c>
      <c r="U28" s="161">
        <f>ROUND(E28*T28,2)</f>
        <v>4.24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96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8"/>
      <c r="C29" s="197" t="s">
        <v>121</v>
      </c>
      <c r="D29" s="166"/>
      <c r="E29" s="170">
        <v>202.07300000000001</v>
      </c>
      <c r="F29" s="173"/>
      <c r="G29" s="173"/>
      <c r="H29" s="173"/>
      <c r="I29" s="173"/>
      <c r="J29" s="173"/>
      <c r="K29" s="173"/>
      <c r="L29" s="173"/>
      <c r="M29" s="173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101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>
        <v>9</v>
      </c>
      <c r="B30" s="158" t="s">
        <v>124</v>
      </c>
      <c r="C30" s="195" t="s">
        <v>125</v>
      </c>
      <c r="D30" s="160" t="s">
        <v>118</v>
      </c>
      <c r="E30" s="168">
        <v>117</v>
      </c>
      <c r="F30" s="172">
        <f>H30+J30</f>
        <v>0</v>
      </c>
      <c r="G30" s="173">
        <f>ROUND(E30*F30,2)</f>
        <v>0</v>
      </c>
      <c r="H30" s="173"/>
      <c r="I30" s="173">
        <f>ROUND(E30*H30,2)</f>
        <v>0</v>
      </c>
      <c r="J30" s="173"/>
      <c r="K30" s="173">
        <f>ROUND(E30*J30,2)</f>
        <v>0</v>
      </c>
      <c r="L30" s="173">
        <v>21</v>
      </c>
      <c r="M30" s="173">
        <f>G30*(1+L30/100)</f>
        <v>0</v>
      </c>
      <c r="N30" s="161">
        <v>1.0000000000000001E-5</v>
      </c>
      <c r="O30" s="161">
        <f>ROUND(E30*N30,5)</f>
        <v>1.17E-3</v>
      </c>
      <c r="P30" s="161">
        <v>0</v>
      </c>
      <c r="Q30" s="161">
        <f>ROUND(E30*P30,5)</f>
        <v>0</v>
      </c>
      <c r="R30" s="161"/>
      <c r="S30" s="161"/>
      <c r="T30" s="162">
        <v>0.05</v>
      </c>
      <c r="U30" s="161">
        <f>ROUND(E30*T30,2)</f>
        <v>5.85</v>
      </c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96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>
        <v>10</v>
      </c>
      <c r="B31" s="158" t="s">
        <v>126</v>
      </c>
      <c r="C31" s="195" t="s">
        <v>127</v>
      </c>
      <c r="D31" s="160" t="s">
        <v>99</v>
      </c>
      <c r="E31" s="168">
        <v>202.07300000000001</v>
      </c>
      <c r="F31" s="172">
        <f>H31+J31</f>
        <v>0</v>
      </c>
      <c r="G31" s="173">
        <f>ROUND(E31*F31,2)</f>
        <v>0</v>
      </c>
      <c r="H31" s="173"/>
      <c r="I31" s="173">
        <f>ROUND(E31*H31,2)</f>
        <v>0</v>
      </c>
      <c r="J31" s="173"/>
      <c r="K31" s="173">
        <f>ROUND(E31*J31,2)</f>
        <v>0</v>
      </c>
      <c r="L31" s="173">
        <v>21</v>
      </c>
      <c r="M31" s="173">
        <f>G31*(1+L31/100)</f>
        <v>0</v>
      </c>
      <c r="N31" s="161">
        <v>0</v>
      </c>
      <c r="O31" s="161">
        <f>ROUND(E31*N31,5)</f>
        <v>0</v>
      </c>
      <c r="P31" s="161">
        <v>8.9999999999999998E-4</v>
      </c>
      <c r="Q31" s="161">
        <f>ROUND(E31*P31,5)</f>
        <v>0.18187</v>
      </c>
      <c r="R31" s="161"/>
      <c r="S31" s="161"/>
      <c r="T31" s="162">
        <v>7.6679999999999998E-2</v>
      </c>
      <c r="U31" s="161">
        <f>ROUND(E31*T31,2)</f>
        <v>15.49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96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8"/>
      <c r="C32" s="197" t="s">
        <v>121</v>
      </c>
      <c r="D32" s="166"/>
      <c r="E32" s="170">
        <v>202.07300000000001</v>
      </c>
      <c r="F32" s="173"/>
      <c r="G32" s="173"/>
      <c r="H32" s="173"/>
      <c r="I32" s="173"/>
      <c r="J32" s="173"/>
      <c r="K32" s="173"/>
      <c r="L32" s="173"/>
      <c r="M32" s="173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101</v>
      </c>
      <c r="AF32" s="151">
        <v>0</v>
      </c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>
        <v>11</v>
      </c>
      <c r="B33" s="158" t="s">
        <v>128</v>
      </c>
      <c r="C33" s="195" t="s">
        <v>129</v>
      </c>
      <c r="D33" s="160" t="s">
        <v>99</v>
      </c>
      <c r="E33" s="168">
        <v>4041.46</v>
      </c>
      <c r="F33" s="172">
        <f>H33+J33</f>
        <v>0</v>
      </c>
      <c r="G33" s="173">
        <f>ROUND(E33*F33,2)</f>
        <v>0</v>
      </c>
      <c r="H33" s="173"/>
      <c r="I33" s="173">
        <f>ROUND(E33*H33,2)</f>
        <v>0</v>
      </c>
      <c r="J33" s="173"/>
      <c r="K33" s="173">
        <f>ROUND(E33*J33,2)</f>
        <v>0</v>
      </c>
      <c r="L33" s="173">
        <v>21</v>
      </c>
      <c r="M33" s="173">
        <f>G33*(1+L33/100)</f>
        <v>0</v>
      </c>
      <c r="N33" s="161">
        <v>6.9999999999999994E-5</v>
      </c>
      <c r="O33" s="161">
        <f>ROUND(E33*N33,5)</f>
        <v>0.28289999999999998</v>
      </c>
      <c r="P33" s="161">
        <v>0</v>
      </c>
      <c r="Q33" s="161">
        <f>ROUND(E33*P33,5)</f>
        <v>0</v>
      </c>
      <c r="R33" s="161"/>
      <c r="S33" s="161"/>
      <c r="T33" s="162">
        <v>3.2480000000000002E-2</v>
      </c>
      <c r="U33" s="161">
        <f>ROUND(E33*T33,2)</f>
        <v>131.27000000000001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96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8"/>
      <c r="C34" s="197" t="s">
        <v>130</v>
      </c>
      <c r="D34" s="166"/>
      <c r="E34" s="170">
        <v>4041.46</v>
      </c>
      <c r="F34" s="173"/>
      <c r="G34" s="173"/>
      <c r="H34" s="173"/>
      <c r="I34" s="173"/>
      <c r="J34" s="173"/>
      <c r="K34" s="173"/>
      <c r="L34" s="173"/>
      <c r="M34" s="173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101</v>
      </c>
      <c r="AF34" s="151">
        <v>0</v>
      </c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>
        <v>12</v>
      </c>
      <c r="B35" s="158" t="s">
        <v>131</v>
      </c>
      <c r="C35" s="195" t="s">
        <v>132</v>
      </c>
      <c r="D35" s="160" t="s">
        <v>99</v>
      </c>
      <c r="E35" s="168">
        <v>4123.38</v>
      </c>
      <c r="F35" s="172">
        <v>0</v>
      </c>
      <c r="G35" s="173">
        <f>ROUND(E35*F35,2)</f>
        <v>0</v>
      </c>
      <c r="H35" s="173"/>
      <c r="I35" s="173">
        <f>ROUND(E35*H35,2)</f>
        <v>0</v>
      </c>
      <c r="J35" s="173"/>
      <c r="K35" s="173">
        <f>ROUND(E35*J35,2)</f>
        <v>0</v>
      </c>
      <c r="L35" s="173">
        <v>21</v>
      </c>
      <c r="M35" s="173">
        <f>G35*(1+L35/100)</f>
        <v>0</v>
      </c>
      <c r="N35" s="161">
        <v>1.4999999999999999E-4</v>
      </c>
      <c r="O35" s="161">
        <f>ROUND(E35*N35,5)</f>
        <v>0.61851</v>
      </c>
      <c r="P35" s="161">
        <v>0</v>
      </c>
      <c r="Q35" s="161">
        <f>ROUND(E35*P35,5)</f>
        <v>0</v>
      </c>
      <c r="R35" s="161"/>
      <c r="S35" s="161"/>
      <c r="T35" s="162">
        <v>0.10191</v>
      </c>
      <c r="U35" s="161">
        <f>ROUND(E35*T35,2)</f>
        <v>420.21</v>
      </c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96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/>
      <c r="B36" s="158"/>
      <c r="C36" s="197" t="s">
        <v>133</v>
      </c>
      <c r="D36" s="166"/>
      <c r="E36" s="170">
        <v>224.56</v>
      </c>
      <c r="F36" s="173"/>
      <c r="G36" s="173"/>
      <c r="H36" s="173"/>
      <c r="I36" s="173"/>
      <c r="J36" s="173"/>
      <c r="K36" s="173"/>
      <c r="L36" s="173"/>
      <c r="M36" s="173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101</v>
      </c>
      <c r="AF36" s="151">
        <v>0</v>
      </c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ht="33.75" outlineLevel="1" x14ac:dyDescent="0.2">
      <c r="A37" s="152"/>
      <c r="B37" s="158"/>
      <c r="C37" s="197" t="s">
        <v>134</v>
      </c>
      <c r="D37" s="166"/>
      <c r="E37" s="170">
        <v>229.86</v>
      </c>
      <c r="F37" s="173"/>
      <c r="G37" s="173"/>
      <c r="H37" s="173"/>
      <c r="I37" s="173"/>
      <c r="J37" s="173"/>
      <c r="K37" s="173"/>
      <c r="L37" s="173"/>
      <c r="M37" s="173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101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/>
      <c r="B38" s="158"/>
      <c r="C38" s="197" t="s">
        <v>135</v>
      </c>
      <c r="D38" s="166"/>
      <c r="E38" s="170">
        <v>47.21</v>
      </c>
      <c r="F38" s="173"/>
      <c r="G38" s="173"/>
      <c r="H38" s="173"/>
      <c r="I38" s="173"/>
      <c r="J38" s="173"/>
      <c r="K38" s="173"/>
      <c r="L38" s="173"/>
      <c r="M38" s="173"/>
      <c r="N38" s="161"/>
      <c r="O38" s="161"/>
      <c r="P38" s="161"/>
      <c r="Q38" s="161"/>
      <c r="R38" s="161"/>
      <c r="S38" s="161"/>
      <c r="T38" s="162"/>
      <c r="U38" s="161"/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101</v>
      </c>
      <c r="AF38" s="151">
        <v>0</v>
      </c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8"/>
      <c r="C39" s="197" t="s">
        <v>136</v>
      </c>
      <c r="D39" s="166"/>
      <c r="E39" s="170">
        <v>39.36</v>
      </c>
      <c r="F39" s="173"/>
      <c r="G39" s="173"/>
      <c r="H39" s="173"/>
      <c r="I39" s="173"/>
      <c r="J39" s="173"/>
      <c r="K39" s="173"/>
      <c r="L39" s="173"/>
      <c r="M39" s="173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101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8"/>
      <c r="C40" s="197" t="s">
        <v>137</v>
      </c>
      <c r="D40" s="166"/>
      <c r="E40" s="170">
        <v>44.46</v>
      </c>
      <c r="F40" s="173"/>
      <c r="G40" s="173"/>
      <c r="H40" s="173"/>
      <c r="I40" s="173"/>
      <c r="J40" s="173"/>
      <c r="K40" s="173"/>
      <c r="L40" s="173"/>
      <c r="M40" s="173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101</v>
      </c>
      <c r="AF40" s="151">
        <v>0</v>
      </c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ht="33.75" outlineLevel="1" x14ac:dyDescent="0.2">
      <c r="A41" s="152"/>
      <c r="B41" s="158"/>
      <c r="C41" s="197" t="s">
        <v>138</v>
      </c>
      <c r="D41" s="166"/>
      <c r="E41" s="170">
        <v>48.36</v>
      </c>
      <c r="F41" s="173"/>
      <c r="G41" s="173"/>
      <c r="H41" s="173"/>
      <c r="I41" s="173"/>
      <c r="J41" s="173"/>
      <c r="K41" s="173"/>
      <c r="L41" s="173"/>
      <c r="M41" s="173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101</v>
      </c>
      <c r="AF41" s="151">
        <v>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1" x14ac:dyDescent="0.2">
      <c r="A42" s="152"/>
      <c r="B42" s="158"/>
      <c r="C42" s="197" t="s">
        <v>139</v>
      </c>
      <c r="D42" s="166"/>
      <c r="E42" s="170">
        <v>58.4</v>
      </c>
      <c r="F42" s="173"/>
      <c r="G42" s="173"/>
      <c r="H42" s="173"/>
      <c r="I42" s="173"/>
      <c r="J42" s="173"/>
      <c r="K42" s="173"/>
      <c r="L42" s="173"/>
      <c r="M42" s="173"/>
      <c r="N42" s="161"/>
      <c r="O42" s="161"/>
      <c r="P42" s="161"/>
      <c r="Q42" s="161"/>
      <c r="R42" s="161"/>
      <c r="S42" s="161"/>
      <c r="T42" s="162"/>
      <c r="U42" s="161"/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101</v>
      </c>
      <c r="AF42" s="151">
        <v>0</v>
      </c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1" x14ac:dyDescent="0.2">
      <c r="A43" s="152"/>
      <c r="B43" s="158"/>
      <c r="C43" s="197" t="s">
        <v>140</v>
      </c>
      <c r="D43" s="166"/>
      <c r="E43" s="170">
        <v>19.5</v>
      </c>
      <c r="F43" s="173"/>
      <c r="G43" s="173"/>
      <c r="H43" s="173"/>
      <c r="I43" s="173"/>
      <c r="J43" s="173"/>
      <c r="K43" s="173"/>
      <c r="L43" s="173"/>
      <c r="M43" s="173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101</v>
      </c>
      <c r="AF43" s="151">
        <v>0</v>
      </c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97" t="s">
        <v>141</v>
      </c>
      <c r="D44" s="166"/>
      <c r="E44" s="170">
        <v>24</v>
      </c>
      <c r="F44" s="173"/>
      <c r="G44" s="173"/>
      <c r="H44" s="173"/>
      <c r="I44" s="173"/>
      <c r="J44" s="173"/>
      <c r="K44" s="173"/>
      <c r="L44" s="173"/>
      <c r="M44" s="173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101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45" outlineLevel="1" x14ac:dyDescent="0.2">
      <c r="A45" s="152"/>
      <c r="B45" s="158"/>
      <c r="C45" s="197" t="s">
        <v>142</v>
      </c>
      <c r="D45" s="166"/>
      <c r="E45" s="170">
        <v>105.68</v>
      </c>
      <c r="F45" s="173"/>
      <c r="G45" s="173"/>
      <c r="H45" s="173"/>
      <c r="I45" s="173"/>
      <c r="J45" s="173"/>
      <c r="K45" s="173"/>
      <c r="L45" s="173"/>
      <c r="M45" s="173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101</v>
      </c>
      <c r="AF45" s="151">
        <v>0</v>
      </c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8"/>
      <c r="C46" s="197" t="s">
        <v>143</v>
      </c>
      <c r="D46" s="166"/>
      <c r="E46" s="170">
        <v>60.32</v>
      </c>
      <c r="F46" s="173"/>
      <c r="G46" s="173"/>
      <c r="H46" s="173"/>
      <c r="I46" s="173"/>
      <c r="J46" s="173"/>
      <c r="K46" s="173"/>
      <c r="L46" s="173"/>
      <c r="M46" s="173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101</v>
      </c>
      <c r="AF46" s="151">
        <v>0</v>
      </c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52"/>
      <c r="B47" s="158"/>
      <c r="C47" s="197" t="s">
        <v>144</v>
      </c>
      <c r="D47" s="166"/>
      <c r="E47" s="170">
        <v>38.86</v>
      </c>
      <c r="F47" s="173"/>
      <c r="G47" s="173"/>
      <c r="H47" s="173"/>
      <c r="I47" s="173"/>
      <c r="J47" s="173"/>
      <c r="K47" s="173"/>
      <c r="L47" s="173"/>
      <c r="M47" s="173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101</v>
      </c>
      <c r="AF47" s="151">
        <v>0</v>
      </c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/>
      <c r="B48" s="158"/>
      <c r="C48" s="198" t="s">
        <v>115</v>
      </c>
      <c r="D48" s="167"/>
      <c r="E48" s="171">
        <v>940.57</v>
      </c>
      <c r="F48" s="173"/>
      <c r="G48" s="173"/>
      <c r="H48" s="173"/>
      <c r="I48" s="173"/>
      <c r="J48" s="173"/>
      <c r="K48" s="173"/>
      <c r="L48" s="173"/>
      <c r="M48" s="173"/>
      <c r="N48" s="161"/>
      <c r="O48" s="161"/>
      <c r="P48" s="161"/>
      <c r="Q48" s="161"/>
      <c r="R48" s="161"/>
      <c r="S48" s="161"/>
      <c r="T48" s="162"/>
      <c r="U48" s="161"/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101</v>
      </c>
      <c r="AF48" s="151">
        <v>1</v>
      </c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1" x14ac:dyDescent="0.2">
      <c r="A49" s="152"/>
      <c r="B49" s="158"/>
      <c r="C49" s="197" t="s">
        <v>145</v>
      </c>
      <c r="D49" s="166"/>
      <c r="E49" s="170">
        <v>29.36</v>
      </c>
      <c r="F49" s="173"/>
      <c r="G49" s="173"/>
      <c r="H49" s="173"/>
      <c r="I49" s="173"/>
      <c r="J49" s="173"/>
      <c r="K49" s="173"/>
      <c r="L49" s="173"/>
      <c r="M49" s="173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101</v>
      </c>
      <c r="AF49" s="151">
        <v>0</v>
      </c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1" x14ac:dyDescent="0.2">
      <c r="A50" s="152"/>
      <c r="B50" s="158"/>
      <c r="C50" s="197" t="s">
        <v>146</v>
      </c>
      <c r="D50" s="166"/>
      <c r="E50" s="170">
        <v>10.14</v>
      </c>
      <c r="F50" s="173"/>
      <c r="G50" s="173"/>
      <c r="H50" s="173"/>
      <c r="I50" s="173"/>
      <c r="J50" s="173"/>
      <c r="K50" s="173"/>
      <c r="L50" s="173"/>
      <c r="M50" s="173"/>
      <c r="N50" s="161"/>
      <c r="O50" s="161"/>
      <c r="P50" s="161"/>
      <c r="Q50" s="161"/>
      <c r="R50" s="161"/>
      <c r="S50" s="161"/>
      <c r="T50" s="162"/>
      <c r="U50" s="161"/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101</v>
      </c>
      <c r="AF50" s="151">
        <v>0</v>
      </c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ht="33.75" outlineLevel="1" x14ac:dyDescent="0.2">
      <c r="A51" s="152"/>
      <c r="B51" s="158"/>
      <c r="C51" s="197" t="s">
        <v>147</v>
      </c>
      <c r="D51" s="166"/>
      <c r="E51" s="170">
        <v>25.22</v>
      </c>
      <c r="F51" s="173"/>
      <c r="G51" s="173"/>
      <c r="H51" s="173"/>
      <c r="I51" s="173"/>
      <c r="J51" s="173"/>
      <c r="K51" s="173"/>
      <c r="L51" s="173"/>
      <c r="M51" s="173"/>
      <c r="N51" s="161"/>
      <c r="O51" s="161"/>
      <c r="P51" s="161"/>
      <c r="Q51" s="161"/>
      <c r="R51" s="161"/>
      <c r="S51" s="161"/>
      <c r="T51" s="162"/>
      <c r="U51" s="161"/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101</v>
      </c>
      <c r="AF51" s="151">
        <v>0</v>
      </c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45" outlineLevel="1" x14ac:dyDescent="0.2">
      <c r="A52" s="152"/>
      <c r="B52" s="158"/>
      <c r="C52" s="197" t="s">
        <v>148</v>
      </c>
      <c r="D52" s="166"/>
      <c r="E52" s="170">
        <v>395.51</v>
      </c>
      <c r="F52" s="173"/>
      <c r="G52" s="173"/>
      <c r="H52" s="173"/>
      <c r="I52" s="173"/>
      <c r="J52" s="173"/>
      <c r="K52" s="173"/>
      <c r="L52" s="173"/>
      <c r="M52" s="173"/>
      <c r="N52" s="161"/>
      <c r="O52" s="161"/>
      <c r="P52" s="161"/>
      <c r="Q52" s="161"/>
      <c r="R52" s="161"/>
      <c r="S52" s="161"/>
      <c r="T52" s="162"/>
      <c r="U52" s="161"/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101</v>
      </c>
      <c r="AF52" s="151">
        <v>0</v>
      </c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45" outlineLevel="1" x14ac:dyDescent="0.2">
      <c r="A53" s="152"/>
      <c r="B53" s="158"/>
      <c r="C53" s="197" t="s">
        <v>149</v>
      </c>
      <c r="D53" s="166"/>
      <c r="E53" s="170">
        <v>474.73</v>
      </c>
      <c r="F53" s="173"/>
      <c r="G53" s="173"/>
      <c r="H53" s="173"/>
      <c r="I53" s="173"/>
      <c r="J53" s="173"/>
      <c r="K53" s="173"/>
      <c r="L53" s="173"/>
      <c r="M53" s="173"/>
      <c r="N53" s="161"/>
      <c r="O53" s="161"/>
      <c r="P53" s="161"/>
      <c r="Q53" s="161"/>
      <c r="R53" s="161"/>
      <c r="S53" s="161"/>
      <c r="T53" s="162"/>
      <c r="U53" s="161"/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101</v>
      </c>
      <c r="AF53" s="151">
        <v>0</v>
      </c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ht="33.75" outlineLevel="1" x14ac:dyDescent="0.2">
      <c r="A54" s="152"/>
      <c r="B54" s="158"/>
      <c r="C54" s="197" t="s">
        <v>150</v>
      </c>
      <c r="D54" s="166"/>
      <c r="E54" s="170">
        <v>162.53</v>
      </c>
      <c r="F54" s="173"/>
      <c r="G54" s="173"/>
      <c r="H54" s="173"/>
      <c r="I54" s="173"/>
      <c r="J54" s="173"/>
      <c r="K54" s="173"/>
      <c r="L54" s="173"/>
      <c r="M54" s="173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101</v>
      </c>
      <c r="AF54" s="151">
        <v>0</v>
      </c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/>
      <c r="B55" s="158"/>
      <c r="C55" s="197" t="s">
        <v>151</v>
      </c>
      <c r="D55" s="166"/>
      <c r="E55" s="170">
        <v>93.1</v>
      </c>
      <c r="F55" s="173"/>
      <c r="G55" s="173"/>
      <c r="H55" s="173"/>
      <c r="I55" s="173"/>
      <c r="J55" s="173"/>
      <c r="K55" s="173"/>
      <c r="L55" s="173"/>
      <c r="M55" s="173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101</v>
      </c>
      <c r="AF55" s="151">
        <v>0</v>
      </c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ht="33.75" outlineLevel="1" x14ac:dyDescent="0.2">
      <c r="A56" s="152"/>
      <c r="B56" s="158"/>
      <c r="C56" s="197" t="s">
        <v>152</v>
      </c>
      <c r="D56" s="166"/>
      <c r="E56" s="170">
        <v>244.24</v>
      </c>
      <c r="F56" s="173"/>
      <c r="G56" s="173"/>
      <c r="H56" s="173"/>
      <c r="I56" s="173"/>
      <c r="J56" s="173"/>
      <c r="K56" s="173"/>
      <c r="L56" s="173"/>
      <c r="M56" s="173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101</v>
      </c>
      <c r="AF56" s="151">
        <v>0</v>
      </c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/>
      <c r="B57" s="158"/>
      <c r="C57" s="198" t="s">
        <v>115</v>
      </c>
      <c r="D57" s="167"/>
      <c r="E57" s="171">
        <v>1434.83</v>
      </c>
      <c r="F57" s="173"/>
      <c r="G57" s="173"/>
      <c r="H57" s="173"/>
      <c r="I57" s="173"/>
      <c r="J57" s="173"/>
      <c r="K57" s="173"/>
      <c r="L57" s="173"/>
      <c r="M57" s="173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101</v>
      </c>
      <c r="AF57" s="151">
        <v>1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2"/>
      <c r="B58" s="158"/>
      <c r="C58" s="197" t="s">
        <v>184</v>
      </c>
      <c r="D58" s="167"/>
      <c r="E58" s="170">
        <v>60</v>
      </c>
      <c r="F58" s="173"/>
      <c r="G58" s="173"/>
      <c r="H58" s="173"/>
      <c r="I58" s="173"/>
      <c r="J58" s="173"/>
      <c r="K58" s="173"/>
      <c r="L58" s="173"/>
      <c r="M58" s="173"/>
      <c r="N58" s="161"/>
      <c r="O58" s="161"/>
      <c r="P58" s="161"/>
      <c r="Q58" s="161"/>
      <c r="R58" s="161"/>
      <c r="S58" s="161"/>
      <c r="T58" s="162"/>
      <c r="U58" s="16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8"/>
      <c r="C59" s="197" t="s">
        <v>183</v>
      </c>
      <c r="D59" s="167"/>
      <c r="E59" s="170">
        <v>29.12</v>
      </c>
      <c r="F59" s="173"/>
      <c r="G59" s="173"/>
      <c r="H59" s="173"/>
      <c r="I59" s="173"/>
      <c r="J59" s="173"/>
      <c r="K59" s="173"/>
      <c r="L59" s="173"/>
      <c r="M59" s="173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/>
      <c r="B60" s="158"/>
      <c r="C60" s="197" t="s">
        <v>153</v>
      </c>
      <c r="D60" s="166"/>
      <c r="E60" s="170">
        <v>72.36</v>
      </c>
      <c r="F60" s="173"/>
      <c r="G60" s="173"/>
      <c r="H60" s="173"/>
      <c r="I60" s="173"/>
      <c r="J60" s="173"/>
      <c r="K60" s="173"/>
      <c r="L60" s="173"/>
      <c r="M60" s="173"/>
      <c r="N60" s="161"/>
      <c r="O60" s="161"/>
      <c r="P60" s="161"/>
      <c r="Q60" s="161"/>
      <c r="R60" s="161"/>
      <c r="S60" s="161"/>
      <c r="T60" s="162"/>
      <c r="U60" s="161"/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101</v>
      </c>
      <c r="AF60" s="151">
        <v>0</v>
      </c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8"/>
      <c r="C61" s="197" t="s">
        <v>154</v>
      </c>
      <c r="D61" s="166"/>
      <c r="E61" s="170">
        <v>72.36</v>
      </c>
      <c r="F61" s="173"/>
      <c r="G61" s="173"/>
      <c r="H61" s="173"/>
      <c r="I61" s="173"/>
      <c r="J61" s="173"/>
      <c r="K61" s="173"/>
      <c r="L61" s="173"/>
      <c r="M61" s="173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101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/>
      <c r="B62" s="158"/>
      <c r="C62" s="197" t="s">
        <v>155</v>
      </c>
      <c r="D62" s="166"/>
      <c r="E62" s="170">
        <v>182.38</v>
      </c>
      <c r="F62" s="173"/>
      <c r="G62" s="173"/>
      <c r="H62" s="173"/>
      <c r="I62" s="173"/>
      <c r="J62" s="173"/>
      <c r="K62" s="173"/>
      <c r="L62" s="173"/>
      <c r="M62" s="173"/>
      <c r="N62" s="161"/>
      <c r="O62" s="161"/>
      <c r="P62" s="161"/>
      <c r="Q62" s="161"/>
      <c r="R62" s="161"/>
      <c r="S62" s="161"/>
      <c r="T62" s="162"/>
      <c r="U62" s="161"/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101</v>
      </c>
      <c r="AF62" s="151">
        <v>0</v>
      </c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2"/>
      <c r="B63" s="158"/>
      <c r="C63" s="197" t="s">
        <v>156</v>
      </c>
      <c r="D63" s="166"/>
      <c r="E63" s="170">
        <v>72.58</v>
      </c>
      <c r="F63" s="173"/>
      <c r="G63" s="173"/>
      <c r="H63" s="173"/>
      <c r="I63" s="173"/>
      <c r="J63" s="173"/>
      <c r="K63" s="173"/>
      <c r="L63" s="173"/>
      <c r="M63" s="173"/>
      <c r="N63" s="161"/>
      <c r="O63" s="161"/>
      <c r="P63" s="161"/>
      <c r="Q63" s="161"/>
      <c r="R63" s="161"/>
      <c r="S63" s="161"/>
      <c r="T63" s="162"/>
      <c r="U63" s="161"/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101</v>
      </c>
      <c r="AF63" s="151">
        <v>0</v>
      </c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ht="22.5" outlineLevel="1" x14ac:dyDescent="0.2">
      <c r="A64" s="152"/>
      <c r="B64" s="158"/>
      <c r="C64" s="197" t="s">
        <v>157</v>
      </c>
      <c r="D64" s="166"/>
      <c r="E64" s="170">
        <v>134.16</v>
      </c>
      <c r="F64" s="173"/>
      <c r="G64" s="173"/>
      <c r="H64" s="173"/>
      <c r="I64" s="173"/>
      <c r="J64" s="173"/>
      <c r="K64" s="173"/>
      <c r="L64" s="173"/>
      <c r="M64" s="173"/>
      <c r="N64" s="161"/>
      <c r="O64" s="161"/>
      <c r="P64" s="161"/>
      <c r="Q64" s="161"/>
      <c r="R64" s="161"/>
      <c r="S64" s="161"/>
      <c r="T64" s="162"/>
      <c r="U64" s="161"/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101</v>
      </c>
      <c r="AF64" s="151">
        <v>0</v>
      </c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33.75" outlineLevel="1" x14ac:dyDescent="0.2">
      <c r="A65" s="152"/>
      <c r="B65" s="158"/>
      <c r="C65" s="197" t="s">
        <v>158</v>
      </c>
      <c r="D65" s="166"/>
      <c r="E65" s="170">
        <v>99.06</v>
      </c>
      <c r="F65" s="173"/>
      <c r="G65" s="173"/>
      <c r="H65" s="173"/>
      <c r="I65" s="173"/>
      <c r="J65" s="173"/>
      <c r="K65" s="173"/>
      <c r="L65" s="173"/>
      <c r="M65" s="173"/>
      <c r="N65" s="161"/>
      <c r="O65" s="161"/>
      <c r="P65" s="161"/>
      <c r="Q65" s="161"/>
      <c r="R65" s="161"/>
      <c r="S65" s="161"/>
      <c r="T65" s="162"/>
      <c r="U65" s="161"/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101</v>
      </c>
      <c r="AF65" s="151">
        <v>0</v>
      </c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ht="22.5" outlineLevel="1" x14ac:dyDescent="0.2">
      <c r="A66" s="152"/>
      <c r="B66" s="158"/>
      <c r="C66" s="197" t="s">
        <v>159</v>
      </c>
      <c r="D66" s="166"/>
      <c r="E66" s="170">
        <v>67.260000000000005</v>
      </c>
      <c r="F66" s="173"/>
      <c r="G66" s="173"/>
      <c r="H66" s="173"/>
      <c r="I66" s="173"/>
      <c r="J66" s="173"/>
      <c r="K66" s="173"/>
      <c r="L66" s="173"/>
      <c r="M66" s="173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101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ht="45" outlineLevel="1" x14ac:dyDescent="0.2">
      <c r="A67" s="152"/>
      <c r="B67" s="158"/>
      <c r="C67" s="197" t="s">
        <v>160</v>
      </c>
      <c r="D67" s="166"/>
      <c r="E67" s="170">
        <v>504.07</v>
      </c>
      <c r="F67" s="173"/>
      <c r="G67" s="173"/>
      <c r="H67" s="173"/>
      <c r="I67" s="173"/>
      <c r="J67" s="173"/>
      <c r="K67" s="173"/>
      <c r="L67" s="173"/>
      <c r="M67" s="173"/>
      <c r="N67" s="161"/>
      <c r="O67" s="161"/>
      <c r="P67" s="161"/>
      <c r="Q67" s="161"/>
      <c r="R67" s="161"/>
      <c r="S67" s="161"/>
      <c r="T67" s="162"/>
      <c r="U67" s="161"/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101</v>
      </c>
      <c r="AF67" s="151">
        <v>0</v>
      </c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/>
      <c r="B68" s="158"/>
      <c r="C68" s="197" t="s">
        <v>161</v>
      </c>
      <c r="D68" s="166"/>
      <c r="E68" s="170">
        <v>33.31</v>
      </c>
      <c r="F68" s="173"/>
      <c r="G68" s="173"/>
      <c r="H68" s="173"/>
      <c r="I68" s="173"/>
      <c r="J68" s="173"/>
      <c r="K68" s="173"/>
      <c r="L68" s="173"/>
      <c r="M68" s="173"/>
      <c r="N68" s="161"/>
      <c r="O68" s="161"/>
      <c r="P68" s="161"/>
      <c r="Q68" s="161"/>
      <c r="R68" s="161"/>
      <c r="S68" s="161"/>
      <c r="T68" s="162"/>
      <c r="U68" s="161"/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101</v>
      </c>
      <c r="AF68" s="151">
        <v>0</v>
      </c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/>
      <c r="B69" s="158"/>
      <c r="C69" s="197" t="s">
        <v>162</v>
      </c>
      <c r="D69" s="166"/>
      <c r="E69" s="170">
        <v>90.36</v>
      </c>
      <c r="F69" s="173"/>
      <c r="G69" s="173"/>
      <c r="H69" s="173"/>
      <c r="I69" s="173"/>
      <c r="J69" s="173"/>
      <c r="K69" s="173"/>
      <c r="L69" s="173"/>
      <c r="M69" s="173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101</v>
      </c>
      <c r="AF69" s="151">
        <v>0</v>
      </c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8"/>
      <c r="C70" s="197" t="s">
        <v>163</v>
      </c>
      <c r="D70" s="166"/>
      <c r="E70" s="170">
        <v>90.36</v>
      </c>
      <c r="F70" s="173"/>
      <c r="G70" s="173"/>
      <c r="H70" s="173"/>
      <c r="I70" s="173"/>
      <c r="J70" s="173"/>
      <c r="K70" s="173"/>
      <c r="L70" s="173"/>
      <c r="M70" s="173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101</v>
      </c>
      <c r="AF70" s="151">
        <v>0</v>
      </c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8"/>
      <c r="C71" s="197" t="s">
        <v>164</v>
      </c>
      <c r="D71" s="166"/>
      <c r="E71" s="170">
        <v>90.36</v>
      </c>
      <c r="F71" s="173"/>
      <c r="G71" s="173"/>
      <c r="H71" s="173"/>
      <c r="I71" s="173"/>
      <c r="J71" s="173"/>
      <c r="K71" s="173"/>
      <c r="L71" s="173"/>
      <c r="M71" s="173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101</v>
      </c>
      <c r="AF71" s="151">
        <v>0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/>
      <c r="B72" s="158"/>
      <c r="C72" s="197" t="s">
        <v>165</v>
      </c>
      <c r="D72" s="166"/>
      <c r="E72" s="170">
        <v>120.06</v>
      </c>
      <c r="F72" s="173"/>
      <c r="G72" s="173"/>
      <c r="H72" s="173"/>
      <c r="I72" s="173"/>
      <c r="J72" s="173"/>
      <c r="K72" s="173"/>
      <c r="L72" s="173"/>
      <c r="M72" s="173"/>
      <c r="N72" s="161"/>
      <c r="O72" s="161"/>
      <c r="P72" s="161"/>
      <c r="Q72" s="161"/>
      <c r="R72" s="161"/>
      <c r="S72" s="161"/>
      <c r="T72" s="162"/>
      <c r="U72" s="161"/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101</v>
      </c>
      <c r="AF72" s="151">
        <v>0</v>
      </c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ht="22.5" outlineLevel="1" x14ac:dyDescent="0.2">
      <c r="A73" s="152"/>
      <c r="B73" s="158"/>
      <c r="C73" s="197" t="s">
        <v>166</v>
      </c>
      <c r="D73" s="166"/>
      <c r="E73" s="170">
        <v>30.18</v>
      </c>
      <c r="F73" s="173"/>
      <c r="G73" s="173"/>
      <c r="H73" s="173"/>
      <c r="I73" s="173"/>
      <c r="J73" s="173"/>
      <c r="K73" s="173"/>
      <c r="L73" s="173"/>
      <c r="M73" s="173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101</v>
      </c>
      <c r="AF73" s="151">
        <v>0</v>
      </c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2"/>
      <c r="B74" s="158"/>
      <c r="C74" s="198" t="s">
        <v>115</v>
      </c>
      <c r="D74" s="167"/>
      <c r="E74" s="171">
        <v>1747.98</v>
      </c>
      <c r="F74" s="173"/>
      <c r="G74" s="173"/>
      <c r="H74" s="173"/>
      <c r="I74" s="173"/>
      <c r="J74" s="173"/>
      <c r="K74" s="173"/>
      <c r="L74" s="173"/>
      <c r="M74" s="173"/>
      <c r="N74" s="161"/>
      <c r="O74" s="161"/>
      <c r="P74" s="161"/>
      <c r="Q74" s="161"/>
      <c r="R74" s="161"/>
      <c r="S74" s="161"/>
      <c r="T74" s="162"/>
      <c r="U74" s="161"/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101</v>
      </c>
      <c r="AF74" s="151">
        <v>1</v>
      </c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x14ac:dyDescent="0.2">
      <c r="A75" s="153" t="s">
        <v>91</v>
      </c>
      <c r="B75" s="159" t="s">
        <v>64</v>
      </c>
      <c r="C75" s="196" t="s">
        <v>26</v>
      </c>
      <c r="D75" s="163"/>
      <c r="E75" s="169"/>
      <c r="F75" s="174"/>
      <c r="G75" s="174">
        <f>SUMIF(AE76:AE79,"&lt;&gt;NOR",G76:G79)</f>
        <v>0</v>
      </c>
      <c r="H75" s="174"/>
      <c r="I75" s="174">
        <f>SUM(I76:I79)</f>
        <v>0</v>
      </c>
      <c r="J75" s="174"/>
      <c r="K75" s="174">
        <f>SUM(K76:K79)</f>
        <v>0</v>
      </c>
      <c r="L75" s="174"/>
      <c r="M75" s="174">
        <f>SUM(M76:M79)</f>
        <v>0</v>
      </c>
      <c r="N75" s="164"/>
      <c r="O75" s="164">
        <f>SUM(O76:O79)</f>
        <v>0</v>
      </c>
      <c r="P75" s="164"/>
      <c r="Q75" s="164">
        <f>SUM(Q76:Q79)</f>
        <v>0</v>
      </c>
      <c r="R75" s="164"/>
      <c r="S75" s="164"/>
      <c r="T75" s="165"/>
      <c r="U75" s="164">
        <f>SUM(U76:U79)</f>
        <v>25</v>
      </c>
      <c r="AE75" t="s">
        <v>92</v>
      </c>
    </row>
    <row r="76" spans="1:60" outlineLevel="1" x14ac:dyDescent="0.2">
      <c r="A76" s="152">
        <v>13</v>
      </c>
      <c r="B76" s="158" t="s">
        <v>167</v>
      </c>
      <c r="C76" s="195" t="s">
        <v>168</v>
      </c>
      <c r="D76" s="160" t="s">
        <v>169</v>
      </c>
      <c r="E76" s="168">
        <v>1</v>
      </c>
      <c r="F76" s="172">
        <f>H76+J76</f>
        <v>0</v>
      </c>
      <c r="G76" s="173">
        <f>ROUND(E76*F76,2)</f>
        <v>0</v>
      </c>
      <c r="H76" s="173"/>
      <c r="I76" s="173">
        <f>ROUND(E76*H76,2)</f>
        <v>0</v>
      </c>
      <c r="J76" s="173"/>
      <c r="K76" s="173">
        <f>ROUND(E76*J76,2)</f>
        <v>0</v>
      </c>
      <c r="L76" s="173">
        <v>21</v>
      </c>
      <c r="M76" s="173">
        <f>G76*(1+L76/100)</f>
        <v>0</v>
      </c>
      <c r="N76" s="161">
        <v>0</v>
      </c>
      <c r="O76" s="161">
        <f>ROUND(E76*N76,5)</f>
        <v>0</v>
      </c>
      <c r="P76" s="161">
        <v>0</v>
      </c>
      <c r="Q76" s="161">
        <f>ROUND(E76*P76,5)</f>
        <v>0</v>
      </c>
      <c r="R76" s="161"/>
      <c r="S76" s="161"/>
      <c r="T76" s="162">
        <v>0</v>
      </c>
      <c r="U76" s="161">
        <f>ROUND(E76*T76,2)</f>
        <v>0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96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2">
        <v>14</v>
      </c>
      <c r="B77" s="158" t="s">
        <v>170</v>
      </c>
      <c r="C77" s="195" t="s">
        <v>171</v>
      </c>
      <c r="D77" s="160" t="s">
        <v>95</v>
      </c>
      <c r="E77" s="168">
        <v>1</v>
      </c>
      <c r="F77" s="172">
        <f>H77+J77</f>
        <v>0</v>
      </c>
      <c r="G77" s="173">
        <f>ROUND(E77*F77,2)</f>
        <v>0</v>
      </c>
      <c r="H77" s="173"/>
      <c r="I77" s="173">
        <f>ROUND(E77*H77,2)</f>
        <v>0</v>
      </c>
      <c r="J77" s="173"/>
      <c r="K77" s="173">
        <f>ROUND(E77*J77,2)</f>
        <v>0</v>
      </c>
      <c r="L77" s="173">
        <v>21</v>
      </c>
      <c r="M77" s="173">
        <f>G77*(1+L77/100)</f>
        <v>0</v>
      </c>
      <c r="N77" s="161">
        <v>0</v>
      </c>
      <c r="O77" s="161">
        <f>ROUND(E77*N77,5)</f>
        <v>0</v>
      </c>
      <c r="P77" s="161">
        <v>0</v>
      </c>
      <c r="Q77" s="161">
        <f>ROUND(E77*P77,5)</f>
        <v>0</v>
      </c>
      <c r="R77" s="161"/>
      <c r="S77" s="161"/>
      <c r="T77" s="162">
        <v>0</v>
      </c>
      <c r="U77" s="161">
        <f>ROUND(E77*T77,2)</f>
        <v>0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96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>
        <v>15</v>
      </c>
      <c r="B78" s="158" t="s">
        <v>172</v>
      </c>
      <c r="C78" s="195" t="s">
        <v>173</v>
      </c>
      <c r="D78" s="160" t="s">
        <v>169</v>
      </c>
      <c r="E78" s="168">
        <v>1</v>
      </c>
      <c r="F78" s="172">
        <f>H78+J78</f>
        <v>0</v>
      </c>
      <c r="G78" s="173">
        <f>ROUND(E78*F78,2)</f>
        <v>0</v>
      </c>
      <c r="H78" s="173"/>
      <c r="I78" s="173">
        <f>ROUND(E78*H78,2)</f>
        <v>0</v>
      </c>
      <c r="J78" s="173"/>
      <c r="K78" s="173">
        <f>ROUND(E78*J78,2)</f>
        <v>0</v>
      </c>
      <c r="L78" s="173">
        <v>21</v>
      </c>
      <c r="M78" s="173">
        <f>G78*(1+L78/100)</f>
        <v>0</v>
      </c>
      <c r="N78" s="161">
        <v>0</v>
      </c>
      <c r="O78" s="161">
        <f>ROUND(E78*N78,5)</f>
        <v>0</v>
      </c>
      <c r="P78" s="161">
        <v>0</v>
      </c>
      <c r="Q78" s="161">
        <f>ROUND(E78*P78,5)</f>
        <v>0</v>
      </c>
      <c r="R78" s="161"/>
      <c r="S78" s="161"/>
      <c r="T78" s="162">
        <v>0</v>
      </c>
      <c r="U78" s="161">
        <f>ROUND(E78*T78,2)</f>
        <v>0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174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ht="22.5" outlineLevel="1" x14ac:dyDescent="0.2">
      <c r="A79" s="183">
        <v>16</v>
      </c>
      <c r="B79" s="184" t="s">
        <v>175</v>
      </c>
      <c r="C79" s="199" t="s">
        <v>176</v>
      </c>
      <c r="D79" s="185" t="s">
        <v>177</v>
      </c>
      <c r="E79" s="186">
        <v>25</v>
      </c>
      <c r="F79" s="187">
        <f>H79+J79</f>
        <v>0</v>
      </c>
      <c r="G79" s="188">
        <f>ROUND(E79*F79,2)</f>
        <v>0</v>
      </c>
      <c r="H79" s="188"/>
      <c r="I79" s="188">
        <f>ROUND(E79*H79,2)</f>
        <v>0</v>
      </c>
      <c r="J79" s="188"/>
      <c r="K79" s="188">
        <f>ROUND(E79*J79,2)</f>
        <v>0</v>
      </c>
      <c r="L79" s="188">
        <v>21</v>
      </c>
      <c r="M79" s="188">
        <f>G79*(1+L79/100)</f>
        <v>0</v>
      </c>
      <c r="N79" s="189">
        <v>0</v>
      </c>
      <c r="O79" s="189">
        <f>ROUND(E79*N79,5)</f>
        <v>0</v>
      </c>
      <c r="P79" s="189">
        <v>0</v>
      </c>
      <c r="Q79" s="189">
        <f>ROUND(E79*P79,5)</f>
        <v>0</v>
      </c>
      <c r="R79" s="189"/>
      <c r="S79" s="189"/>
      <c r="T79" s="190">
        <v>1</v>
      </c>
      <c r="U79" s="189">
        <f>ROUND(E79*T79,2)</f>
        <v>25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96</v>
      </c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x14ac:dyDescent="0.2">
      <c r="A80" s="6"/>
      <c r="B80" s="7" t="s">
        <v>178</v>
      </c>
      <c r="C80" s="200" t="s">
        <v>178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AC80">
        <v>12</v>
      </c>
      <c r="AD80">
        <v>21</v>
      </c>
    </row>
    <row r="81" spans="1:31" x14ac:dyDescent="0.2">
      <c r="A81" s="191"/>
      <c r="B81" s="192" t="s">
        <v>28</v>
      </c>
      <c r="C81" s="201" t="s">
        <v>178</v>
      </c>
      <c r="D81" s="193"/>
      <c r="E81" s="193"/>
      <c r="F81" s="193"/>
      <c r="G81" s="194">
        <f>G8+G10+G13+G75</f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AC81">
        <f>SUMIF(L7:L79,AC80,G7:G79)</f>
        <v>0</v>
      </c>
      <c r="AD81">
        <f>SUMIF(L7:L79,AD80,G7:G79)</f>
        <v>0</v>
      </c>
      <c r="AE81" t="s">
        <v>179</v>
      </c>
    </row>
    <row r="82" spans="1:31" x14ac:dyDescent="0.2">
      <c r="A82" s="6"/>
      <c r="B82" s="7" t="s">
        <v>178</v>
      </c>
      <c r="C82" s="200" t="s">
        <v>178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1" x14ac:dyDescent="0.2">
      <c r="A83" s="6"/>
      <c r="B83" s="7" t="s">
        <v>178</v>
      </c>
      <c r="C83" s="200" t="s">
        <v>178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31" x14ac:dyDescent="0.2">
      <c r="A84" s="263" t="s">
        <v>180</v>
      </c>
      <c r="B84" s="263"/>
      <c r="C84" s="26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31" x14ac:dyDescent="0.2">
      <c r="A85" s="265"/>
      <c r="B85" s="266"/>
      <c r="C85" s="267"/>
      <c r="D85" s="266"/>
      <c r="E85" s="266"/>
      <c r="F85" s="266"/>
      <c r="G85" s="26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AE85" t="s">
        <v>181</v>
      </c>
    </row>
    <row r="86" spans="1:31" x14ac:dyDescent="0.2">
      <c r="A86" s="269"/>
      <c r="B86" s="270"/>
      <c r="C86" s="271"/>
      <c r="D86" s="270"/>
      <c r="E86" s="270"/>
      <c r="F86" s="270"/>
      <c r="G86" s="272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31" x14ac:dyDescent="0.2">
      <c r="A87" s="269"/>
      <c r="B87" s="270"/>
      <c r="C87" s="271"/>
      <c r="D87" s="270"/>
      <c r="E87" s="270"/>
      <c r="F87" s="270"/>
      <c r="G87" s="272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31" x14ac:dyDescent="0.2">
      <c r="A88" s="269"/>
      <c r="B88" s="270"/>
      <c r="C88" s="271"/>
      <c r="D88" s="270"/>
      <c r="E88" s="270"/>
      <c r="F88" s="270"/>
      <c r="G88" s="272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31" x14ac:dyDescent="0.2">
      <c r="A89" s="273"/>
      <c r="B89" s="274"/>
      <c r="C89" s="275"/>
      <c r="D89" s="274"/>
      <c r="E89" s="274"/>
      <c r="F89" s="274"/>
      <c r="G89" s="27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31" x14ac:dyDescent="0.2">
      <c r="A90" s="6"/>
      <c r="B90" s="7" t="s">
        <v>178</v>
      </c>
      <c r="C90" s="200" t="s">
        <v>178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31" x14ac:dyDescent="0.2">
      <c r="C91" s="202"/>
      <c r="AE91" t="s">
        <v>182</v>
      </c>
    </row>
  </sheetData>
  <mergeCells count="6">
    <mergeCell ref="A85:G89"/>
    <mergeCell ref="A1:G1"/>
    <mergeCell ref="C2:G2"/>
    <mergeCell ref="C3:G3"/>
    <mergeCell ref="C4:G4"/>
    <mergeCell ref="A84:C84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Havlíčková Zuzana</cp:lastModifiedBy>
  <cp:lastPrinted>2014-02-28T09:52:57Z</cp:lastPrinted>
  <dcterms:created xsi:type="dcterms:W3CDTF">2009-04-08T07:15:50Z</dcterms:created>
  <dcterms:modified xsi:type="dcterms:W3CDTF">2026-03-20T10:19:20Z</dcterms:modified>
</cp:coreProperties>
</file>