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 defaultThemeVersion="124226"/>
  <bookViews>
    <workbookView xWindow="285" yWindow="315" windowWidth="14985" windowHeight="9450" activeTab="0"/>
  </bookViews>
  <sheets>
    <sheet name="Krycí list" sheetId="1" r:id="rId1"/>
    <sheet name="Rekapitulace" sheetId="2" r:id="rId2"/>
    <sheet name="Položky" sheetId="3" r:id="rId3"/>
  </sheets>
  <definedNames>
    <definedName name="_BPK1">'Položky'!#REF!</definedName>
    <definedName name="_BPK2">'Položky'!#REF!</definedName>
    <definedName name="_BPK3">'Položky'!#REF!</definedName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'Rekapitulace'!$G$16</definedName>
    <definedName name="Dodavka0">'Položky'!#REF!</definedName>
    <definedName name="HSV">'Rekapitulace'!$E$16</definedName>
    <definedName name="HSV0">'Položky'!#REF!</definedName>
    <definedName name="HZS">'Rekapitulace'!$I$16</definedName>
    <definedName name="HZS0">'Položky'!#REF!</definedName>
    <definedName name="JKSO">'Krycí list'!$F$4</definedName>
    <definedName name="MJ">'Krycí list'!$G$4</definedName>
    <definedName name="Mont">'Rekapitulace'!$H$16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_xlnm.Print_Area" localSheetId="0">'Krycí list'!$A$1:$G$44</definedName>
    <definedName name="_xlnm.Print_Area" localSheetId="2">'Položky'!$A$1:$G$189</definedName>
    <definedName name="_xlnm.Print_Area" localSheetId="1">'Rekapitulace'!$A$1:$I$30</definedName>
    <definedName name="PocetMJ">'Krycí list'!$G$7</definedName>
    <definedName name="Poznamka">'Krycí list'!$B$36</definedName>
    <definedName name="Projektant">'Krycí list'!$C$7</definedName>
    <definedName name="PSV">'Rekapitulace'!$F$16</definedName>
    <definedName name="PSV0">'Položky'!#REF!</definedName>
    <definedName name="SazbaDPH1">'Krycí list'!$C$29</definedName>
    <definedName name="SazbaDPH2">'Krycí list'!$C$31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'Rekapitulace'!$H$29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list'!$F$31</definedName>
    <definedName name="Zaklad5">'Krycí list'!$F$29</definedName>
    <definedName name="Zhotovitel">'Krycí list'!$E$11</definedName>
    <definedName name="_xlnm.Print_Titles" localSheetId="1">'Rekapitulace'!$1:$6</definedName>
    <definedName name="_xlnm.Print_Titles" localSheetId="2">'Položky'!$1:$6</definedName>
  </definedNames>
  <calcPr calcId="125725"/>
</workbook>
</file>

<file path=xl/sharedStrings.xml><?xml version="1.0" encoding="utf-8"?>
<sst xmlns="http://schemas.openxmlformats.org/spreadsheetml/2006/main" count="474" uniqueCount="278">
  <si>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</si>
  <si>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</si>
  <si>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</si>
  <si>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</si>
  <si>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</si>
  <si>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</si>
  <si>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</si>
  <si>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</si>
  <si>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</si>
  <si>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</si>
  <si>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</si>
  <si>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</si>
  <si>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</si>
  <si>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</si>
  <si>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</si>
  <si>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</si>
  <si>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</si>
  <si>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</si>
  <si>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</si>
  <si>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</si>
  <si>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</si>
  <si>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</si>
  <si>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</si>
  <si>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</si>
  <si>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</si>
  <si>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</si>
  <si>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</si>
  <si>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</si>
  <si>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</si>
  <si>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</si>
  <si>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</si>
  <si>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</si>
  <si>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</si>
  <si>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</si>
  <si>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</si>
  <si>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</si>
  <si>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</si>
  <si>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</si>
  <si>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</si>
  <si>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</si>
  <si>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</si>
  <si>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</si>
  <si>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</si>
  <si>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</si>
  <si>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Rozpočet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</si>
  <si>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</si>
  <si>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</si>
  <si>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</si>
  <si>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</si>
  <si>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</si>
  <si>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</si>
  <si>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</si>
  <si>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</si>
  <si>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</si>
  <si>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</si>
  <si>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</si>
  <si>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</si>
  <si>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</si>
  <si>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</si>
  <si>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</si>
  <si>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</si>
  <si>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</si>
  <si>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</si>
  <si>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</si>
  <si>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</si>
  <si>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</si>
  <si>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</si>
  <si>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</si>
  <si>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</si>
  <si>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Celkem za</t>
  </si>
  <si>
    <t>Ústřední vytápění</t>
  </si>
  <si>
    <t>713</t>
  </si>
  <si>
    <t>Izolace tepelné</t>
  </si>
  <si>
    <t>m</t>
  </si>
  <si>
    <t>kus</t>
  </si>
  <si>
    <t>m2</t>
  </si>
  <si>
    <t xml:space="preserve">Příplatek zvětš. přesun, izolace tepelné do 100 m </t>
  </si>
  <si>
    <t>730</t>
  </si>
  <si>
    <t xml:space="preserve">HZS - topná zkouška </t>
  </si>
  <si>
    <t>hod</t>
  </si>
  <si>
    <t xml:space="preserve">HZS - seřízení a uvedení do provozu </t>
  </si>
  <si>
    <t xml:space="preserve">HZS - doregulování systému </t>
  </si>
  <si>
    <t xml:space="preserve">HZS - nepředvídatelné práce </t>
  </si>
  <si>
    <t>731</t>
  </si>
  <si>
    <t>Kotelny</t>
  </si>
  <si>
    <t>soubor</t>
  </si>
  <si>
    <t xml:space="preserve">Příplatek zvětšený přesun, kotelny do 500 m </t>
  </si>
  <si>
    <t>733</t>
  </si>
  <si>
    <t>Rozvod potrubí</t>
  </si>
  <si>
    <t xml:space="preserve">Příplatek zvětš. přesun, rozvody potrubí do 500 m </t>
  </si>
  <si>
    <t>734</t>
  </si>
  <si>
    <t>Armatury</t>
  </si>
  <si>
    <t>Montáž armatur závitových,se 2závity, G 1/2</t>
  </si>
  <si>
    <t>Montáž armatur závitových,se 2závity, G 1</t>
  </si>
  <si>
    <t xml:space="preserve">Příplatek zvětšený přesun, armatury do 500 m </t>
  </si>
  <si>
    <t>735</t>
  </si>
  <si>
    <t>Otopná tělesa</t>
  </si>
  <si>
    <t xml:space="preserve">Příplatek zvětšený přesun, otopná tělesa do 500 m </t>
  </si>
  <si>
    <t>767</t>
  </si>
  <si>
    <t>Konstrukce zámečnické</t>
  </si>
  <si>
    <t>Montáž atypických konstrukcí hmotnosti do 5 kg</t>
  </si>
  <si>
    <t>kg</t>
  </si>
  <si>
    <t>Montáž atypických konstrukcí hmotnosti do 10 kg</t>
  </si>
  <si>
    <t>Uchycení potrubí</t>
  </si>
  <si>
    <t>Úhelník rovnoramenný L jakost 11373 35x35x3 mm</t>
  </si>
  <si>
    <t>T</t>
  </si>
  <si>
    <t>Úhelník nerovnoramenný L jakost 11373 50x30x4 mm</t>
  </si>
  <si>
    <t xml:space="preserve">Příplatek zvětš. přesun, zámeč. konstr. do 100 m </t>
  </si>
  <si>
    <t>783</t>
  </si>
  <si>
    <t>Nátěry</t>
  </si>
  <si>
    <t>Nátěr syntetický kovových konstrukcí 2x + 1x email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</si>
  <si>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</si>
  <si>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</si>
  <si>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</si>
  <si>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</si>
  <si>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</si>
  <si>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</si>
  <si>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</si>
  <si>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</si>
  <si>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 xml:space="preserve">Přesun hmot pro armatury, výšky do 6 m </t>
  </si>
  <si>
    <t xml:space="preserve">Přesun hmot pro rozvody potrubí, výšky do 6 m </t>
  </si>
  <si>
    <t xml:space="preserve">Přesun hmot pro kotelny, výšky do 6 m </t>
  </si>
  <si>
    <t xml:space="preserve">Přesun hmot pro izolace tepelné, výšky do 6 m </t>
  </si>
  <si>
    <t xml:space="preserve">Přesun hmot pro otopná tělesa, výšky do 6 m </t>
  </si>
  <si>
    <t xml:space="preserve">Přesun hmot pro zámečnické konstr., výšky do 6 m </t>
  </si>
  <si>
    <t>Montáž závěsných kotlů turbo bez TUV</t>
  </si>
  <si>
    <t>Montáž odkouření plynových kotlů</t>
  </si>
  <si>
    <t>Tlaková zkouška potrubí Cu do d 35</t>
  </si>
  <si>
    <t>Montáž zásobníkového ohřívače vody stojatého do 1000 l</t>
  </si>
  <si>
    <t>Montáž armatur závitových,s 1závitem, G 1/2 včetně kul.kohoutu vypouštěcího KVK15</t>
  </si>
  <si>
    <t>nastavení regulace na TRV a reg. šroubeních</t>
  </si>
  <si>
    <t>Montáž měděného potrubí 22x1 mm spojovaného lisováním</t>
  </si>
  <si>
    <t>Potrubí měděné Supersan 22 x 1 mm, polotvrdé</t>
  </si>
  <si>
    <t>Montáž měděného potrubí 35x1,5 mm spojovaného lisováním</t>
  </si>
  <si>
    <t>Montáž armatur závitových,se 2závity, G 5/4</t>
  </si>
  <si>
    <t>nastavení a zaregulování seřizovacích armatur</t>
  </si>
  <si>
    <t>Mtž expanzní nádoby</t>
  </si>
  <si>
    <t>Potrubí měděné Supersan 28 x 1 mm, polotvrdé</t>
  </si>
  <si>
    <t>Montáž měděného potrubí 28x1 mm spojovaného lisováním</t>
  </si>
  <si>
    <t>MaR - prokabelování jednotlivých funkčních prvků</t>
  </si>
  <si>
    <t>Mtž hydraulické výhybky</t>
  </si>
  <si>
    <t>Trubková hrdla rozděl. a sběr. bez přírub, DN 25</t>
  </si>
  <si>
    <t>Trubková hrdla rozděl. a sběr. bez přírub, DN 32</t>
  </si>
  <si>
    <t>Montáž čerpadel oběhových spirálních, DN 25</t>
  </si>
  <si>
    <t>Potrubí měděné Supersan 15 x 1 mm, polotvrdé</t>
  </si>
  <si>
    <t>Potrubí měděné Supersan 18 x 1 mm, polotvrdé</t>
  </si>
  <si>
    <t>Montáž měděného potrubí 15x1 mm spojovaného lisováním</t>
  </si>
  <si>
    <t>Montáž měděného potrubí 18x1 mm spojovaného lisováním</t>
  </si>
  <si>
    <t>Montáž armatur závitových,se 2závity, G 3/4</t>
  </si>
  <si>
    <t>Návarek pro teploměr (tlakoměr)</t>
  </si>
  <si>
    <t>Kondenzační smyčka ČSN 13 7533.1 stočená</t>
  </si>
  <si>
    <t>Teploměr 2 kovový DTR Stonek 100mm</t>
  </si>
  <si>
    <t>Tlakoměr deformační 03322, D100</t>
  </si>
  <si>
    <t>Kohout tlakoměru K71-481-716, M 20x1,5</t>
  </si>
  <si>
    <t xml:space="preserve">Odvzdušňovací nádobky z trub.ocelových do DN 50 </t>
  </si>
  <si>
    <t>Trubková hrdla rozděl. a sběr. bez přírub, DN 20</t>
  </si>
  <si>
    <t xml:space="preserve">Přesun hmot pro strojovny, výšky do 6 m </t>
  </si>
  <si>
    <t xml:space="preserve">Příplatek zvětšený přesun, strojovny do 500 m </t>
  </si>
  <si>
    <t>Strojovny</t>
  </si>
  <si>
    <t>732</t>
  </si>
  <si>
    <t>Potrubí měděné Supersan 35 x 1,5 mm, tvrdé</t>
  </si>
  <si>
    <t>Montáž armatur závitových,s 1závitem, G 3/4 včetně kul.kohoutu vypouštěcího KVK20</t>
  </si>
  <si>
    <t>Tlakové zkoušky těles deskových 10-11</t>
  </si>
  <si>
    <t>Tlakové zkoušky těles deskových 20-22</t>
  </si>
  <si>
    <t>Montáž panelových těles do délky 1600 mm</t>
  </si>
  <si>
    <t>REKONSTRUCKE RD S UBYTOVÁNÍM</t>
  </si>
  <si>
    <t>OSTROV U MACOCHY Č.P. 34, 679 14</t>
  </si>
  <si>
    <t>D.1.4.D - VYTÁPĚNÍ</t>
  </si>
  <si>
    <t>Demontáž izolačních trubic</t>
  </si>
  <si>
    <t>HZS - vypuštění a napuštění otopné soustavy</t>
  </si>
  <si>
    <t>Demontáž zařízení kotelen</t>
  </si>
  <si>
    <t>Demontáž zařízení strojoven</t>
  </si>
  <si>
    <t>Demontáž potrubí</t>
  </si>
  <si>
    <t>Demontáž armatur</t>
  </si>
  <si>
    <t>sada</t>
  </si>
  <si>
    <t>montáž podlahového vytápění</t>
  </si>
  <si>
    <t>l</t>
  </si>
  <si>
    <t>Montáž armatur závitových,se 3závity, G 1/2</t>
  </si>
  <si>
    <t>Montáž armatur závitových,se 2závity, G 3/8</t>
  </si>
  <si>
    <t>Demontáž otopných těles</t>
  </si>
  <si>
    <t>Montáž izolačních trubic z polyethylenu</t>
  </si>
  <si>
    <t>Izolační potrubní pouzdro z polyethylenu se strukturou uzavřených buněk, lamda 10°C = 0,038 W/mK, max. povrchová teplota potrubí 102°C, samozhášivý, neskapávající a nešířící oheň, pr.18mm; tl.20mm</t>
  </si>
  <si>
    <t>Izolační potrubní pouzdro z polyethylenu se strukturou uzavřených buněk, lamda 10°C = 0,038 W/mK, max. povrchová teplota potrubí 102°C, samozhášivý, neskapávající a nešířící oheň, pr.15mm; tl.13mm</t>
  </si>
  <si>
    <t>Izolační potrubní pouzdro z polyethylenu se strukturou uzavřených buněk, lamda 10°C = 0,038 W/mK, max. povrchová teplota potrubí 102°C, samozhášivý, neskapávající a nešířící oheň, pr.22mm; tl.20mm</t>
  </si>
  <si>
    <t>Izolační potrubní pouzdro z polyethylenu se strukturou uzavřených buněk, lamda 10°C = 0,038 W/mK, max. povrchová teplota potrubí 102°C, samozhášivý, neskapávající a nešířící oheň, pr.28mm; tl.20mm</t>
  </si>
  <si>
    <t>Izolační potrubní pouzdro z polyethylenu se strukturou uzavřených buněk, lamda 10°C = 0,038 W/mK, max. povrchová teplota potrubí 102°C, samozhášivý, neskapávající a nešířící oheň, pr.35mm; tl.25mm</t>
  </si>
  <si>
    <t>Lepidlo pro izolace na bázi syntetického kaučuku a polyethylenu, použití od -200 do +125 °C; 2,5 kg</t>
  </si>
  <si>
    <t>Speciální čistidlo pro znečištěné povrchy pro lepidlo, objem 1 l</t>
  </si>
  <si>
    <t>Montáž izolačních trubic z kamenné vlny s Al polepem</t>
  </si>
  <si>
    <t>Stavební sada 80/125mm - koncentrické provedení odvodu spalin a přívodu spalovacího vzduchu do komínové šachty PP/pozink. ocelový plech</t>
  </si>
  <si>
    <t>Kryt šachty DN80</t>
  </si>
  <si>
    <t>Koleno koncentrické DN80/125, 87°, z plastu PP / pozink. ocel. plechu.</t>
  </si>
  <si>
    <t>Trubka koncentrická DN80/125, délka 500mm, z plastu PP /pozink. ocel. plechu.</t>
  </si>
  <si>
    <t>Trubka koncentrická DN80/125, délka 1000mm, z plastu PP /pozink. ocel. plechu.</t>
  </si>
  <si>
    <t>Trubka koncentrická DN80/125, délka 2000mm, z plastu PP /pozink. ocel. plechu.</t>
  </si>
  <si>
    <t>Servisní armatura pro expanzní nádobu - připojovací rozměr 3/4"</t>
  </si>
  <si>
    <t>trubka podlahového vytápění 16x2,0, vícevrstvé potrubí PERT/Al/PERT, max. 95°C, PN10</t>
  </si>
  <si>
    <t>Lisovací spojka 16-16 pro potrubí PERT/Al/PERT</t>
  </si>
  <si>
    <t>Systémová deska podlah. vytápění (pro potrubí 14-17mm, s funkcí kročejové a tepelné izolace - 30mm expandované polystyrénové pěny, potaženo PS folií, max 5kN/m2, tepelný odpor 0,75 m2.K/W, rozteče 100, 150, 200, 250,300mm, rozměr 1450x850mm, výška celková 52mm</t>
  </si>
  <si>
    <t>Obvodový dilatační pás 150/8, polyethylen s uzavřenými buňkami délka kotouče 50m</t>
  </si>
  <si>
    <t>Spárový profil 100/10; z tvrdého PVC, dilatační pás z PE pěny 100x10mm, délka 2m</t>
  </si>
  <si>
    <t>Ochranné pouzdro do 20mm, polyethylen, délka 300mm</t>
  </si>
  <si>
    <t>Plastifikátor - složka do potěru, doba tuhnutí 21 dnů</t>
  </si>
  <si>
    <t>Modulární plastový rozdělovač s průtokoměrem - 3 okruhy, těleso  polyamidu, výstupy s 3/4" eurokonusy, rozteče výstupů 50mm, ve zpětném potrubí ventil, v přívodním potrubí regulační šroubení s průtokoměrem 0-4 l/min, max. teplota 60°C, max. 6 bar</t>
  </si>
  <si>
    <t>Základní set pro modulární plastový rozdělovač</t>
  </si>
  <si>
    <t>Připojovací ventil DN25 k modulárnímu R+S</t>
  </si>
  <si>
    <t>Svěrné šroubení 16x2/G3/4</t>
  </si>
  <si>
    <t>Skříň pod omítku-šxvxh 555x820-910x120-180mm</t>
  </si>
  <si>
    <t>Kulový kohout; DN 15; závit; niklovaná mosaz OT58; 2x vnitřní závit, provedení páka; PN25; teplota -20 až 120°C</t>
  </si>
  <si>
    <t>Kulový kohout; DN 20; závit; niklovaná mosaz OT58; 2x vnitřní závit, provedení páka; PN25; teplota -20 až 120°C</t>
  </si>
  <si>
    <t>Kulový kohout; DN 25; závit; niklovaná mosaz OT58; 2x vnitřní závit, provedení páka; PN25; teplota -20 až 120°C</t>
  </si>
  <si>
    <t>Kulový kohout; DN 32; závit; niklovaná mosaz OT58; 2x vnitřní závit, provedení páka; PN25; teplota -20 až 120°C</t>
  </si>
  <si>
    <t>Filtr; DN 20; závit; mosaz OT 58; PN20;  max. teplota +80°C</t>
  </si>
  <si>
    <t>Filtr; DN 25; závit; mosaz OT 58; PN20;  max. teplota +80°C</t>
  </si>
  <si>
    <t>Filtr; DN 32; závit; mosaz OT 58; PN20;  max. teplota +80°C</t>
  </si>
  <si>
    <t>Šroubení radiátorové s přednastavením; DN15; připojení na soustavu s vnitřním závitem; kvs=1,31m3/hod, přímý</t>
  </si>
  <si>
    <t>Vyvažovací ventil, těleso ventilu slitina Ametal, těsnění sedla a vřetene EPDM kroužek, hlavice polyamid, rozsah teplot -20°C až 120°C, PN20, DN20, s vypouštěním, kvs=5,7m3/hod</t>
  </si>
  <si>
    <t>Radiátorový ventil pro tělesa se spodním dvoubodovým připojením, rohový DN 15, kvs=0,90 m3/hod</t>
  </si>
  <si>
    <t>Vyvažovací ventil, těleso ventilu slitina Ametal, těsnění sedla a vřetene EPDM kroužek, hlavice polyamid, rozsah teplot -20°C až 120°C, PN20, DN15, s vypouštěním, kvs=2,52m3/hod</t>
  </si>
  <si>
    <t>Vyvažovací ventil, těleso ventilu slitina Ametal, těsnění sedla a vřetene EPDM kroužek, hlavice polyamid, rozsah teplot -20°C až 120°C, PN20, DN10, s vypouštěním, kvs=1,47m3/hod</t>
  </si>
  <si>
    <t>Termostatická hlavice s vestavěným kapalinou plněným čidlem; M 30x1,5; rozsah 6-28°C, hystereze 0,2K</t>
  </si>
  <si>
    <t>Ventil zpětný; DN 20; závit; PN10; max. 80°C; mosaz OT58; otev. přetlak 0,02 bar</t>
  </si>
  <si>
    <t>Ventil zpětný; DN 25; závit; PN10; max. 80°C; mosaz OT58; otev. přetlak 0,02 bar</t>
  </si>
  <si>
    <t>Automatický odvzdušňovací ventil; 1/2"; PN10; mosaz OT58; vypouštěcí tlak max. 2,5bar; T=+120°C</t>
  </si>
  <si>
    <t>Mtž trubkových otopných těles - stěna do 1500</t>
  </si>
  <si>
    <t>Tlakové zkoušky trubkových otopných těles</t>
  </si>
  <si>
    <t>Mtž těles z ocelových profilů</t>
  </si>
  <si>
    <t>Tlakové zkoušky těles z ocelových profilů</t>
  </si>
  <si>
    <t>Montážní sada - navrtávací konzola pr.18mm délky 120mm, max. svislé zatížení 1000N</t>
  </si>
  <si>
    <t>Trojcest. směš. ventil; DN15; kvs=0,4m3/hod; tělo ventilu a šoupátko mosaz DZR; osa a průchodka kompozit PPS, PN10, max. 110°C, min. -10°C; netěsnost méně jak 0,05%; 0,4kg</t>
  </si>
  <si>
    <t>Servopohon pro otočné ventily; operační úhel 90°; 230V; 3 bodové; 120s/90°; kroutící moment 6Nm</t>
  </si>
  <si>
    <t>Zazdívky otvorů ve zdivu, bez úpravy povrchu  tloušťky 90cm</t>
  </si>
  <si>
    <t>Vysekání rýh ve zdivu z cihel , 10x10 cm</t>
  </si>
  <si>
    <t>Hrubá výplň rýh  ve stěnách  včetně omítky a malby</t>
  </si>
  <si>
    <t>Uzavírací šroubení rohové pro tělesa se spodním připojením v rozteči 50mm; DN15</t>
  </si>
  <si>
    <t>Izolační pouzdro z kamenné vlny pojené organickou pryskyřicí s povrchovou úpravou z hliníkové folie s výztuží ze skleněných vláken, rozsah teplot potrubí +15 až +250°C, lambda 0°C = 0,033 W/mK, 90,0 kg/m3; pr.57mm, tl. 30mm</t>
  </si>
  <si>
    <t>Izolační pouzdro z kamenné vlny pojené organickou pryskyřicí s povrchovou úpravou z hliníkové folie s výztuží ze skleněných vláken, rozsah teplot potrubí +15 až +250°C, lambda 0°C = 0,033 W/mK, 90,0 kg/m3; pr.89mm, tl. 50mm</t>
  </si>
  <si>
    <t>Tělesa rozdělovačů a sběračů DN 50 dl 1m</t>
  </si>
  <si>
    <t>M. rozdělovačů a sběračů DN 50 - dl 1m</t>
  </si>
  <si>
    <t>Podpěra pro trubk. rozděl. a sběrač DN 50</t>
  </si>
  <si>
    <t>HVDT-1,8m3/hod - průměr těla 89x3,6, š. 169mm, v. 465mm, připojovací nátrubky 4x DN32</t>
  </si>
  <si>
    <t>Expanzní nádoba 25 litrů / 3bar, pr. 308mm, v. 480mm, max. 70°C, membrána dle DIN 4807 T3</t>
  </si>
  <si>
    <t>Trojcest. směš. ventil; DN15; kvs=2,5m3/hod; tělo ventilu a šoupátko mosaz DZR; osa a průchodka kompozit PPS, PN10, max. 110°C, min. -10°C; netěsnost méně jak 0,05%; 0,40kg</t>
  </si>
  <si>
    <t>Ventil radiátorový s přednastavením; DN15; připojení na soustavu s vnitřním závitem; kvs=0,73m3/hod, rohový</t>
  </si>
  <si>
    <t>Z-01</t>
  </si>
  <si>
    <r>
      <t xml:space="preserve">Plynový kondenzační kotel. rozsah výkonu 7,3-23,6 kW (50/30°C); výkonu pro ohřev TV - 29,7 kW; vxšxh 840x440x350mm; dopravní tlak ventilátoru spalin 80Pa; příkon 75W; max. teplota 82°C; max. přetlak 3bar; hmotnost 43kg; </t>
    </r>
    <r>
      <rPr>
        <b/>
        <sz val="8"/>
        <rFont val="Arial CE"/>
        <family val="2"/>
      </rPr>
      <t>Buderus - Logamax plus GB072-24 K</t>
    </r>
  </si>
  <si>
    <r>
      <t xml:space="preserve">Regulační přístroj s venkovním čidlem (pro 1 topný okruh a 1x ohřev TV); prostorový modulační regulátor pro sběrnici EMS. K použití jako ovládací jednotka pro regulaci teploty vytápěcího zařízení podle venkovní teploty, nebo jako prostorový regulátor. Výběr z 8 standardních týdenních časových programů, možnost nastavení vlastního programu. Program i pro ohřev TV a spínání cirkulačního čerpadla. Možnost rozšíření funkcí pomocí modulů, možnost řízení až 4 otopných okruhů; </t>
    </r>
    <r>
      <rPr>
        <b/>
        <sz val="8"/>
        <rFont val="Arial CE"/>
        <family val="2"/>
      </rPr>
      <t>Buderus - Logamatic RC35 s venkovním čidlem</t>
    </r>
  </si>
  <si>
    <r>
      <t xml:space="preserve">Modul pro HVDT - Modul termohydraulického rozdělovače (THR), pro zařízení s kotli EMS, s THR a jedním otopným okruhem bez směšovače, vč. čidla teploty THR, možný max. jeden modul na zařízení, vč. sady pro nástěnnou montáž; </t>
    </r>
    <r>
      <rPr>
        <b/>
        <sz val="8"/>
        <rFont val="Arial CE"/>
        <family val="2"/>
      </rPr>
      <t>Buderus - Modul WM10</t>
    </r>
  </si>
  <si>
    <r>
      <t xml:space="preserve">Modul pro 1x směšovaný okruh - Modul směšovače pro zařízení s kotli s EMS a jedním otopným okruhem se směšovačem k libovolně volitelné montáži vč. čidla vstupní teploty, možný max. jeden modul na zařízení, vč. sady pro nástěnnou montáž; </t>
    </r>
    <r>
      <rPr>
        <b/>
        <sz val="8"/>
        <rFont val="Arial CE"/>
        <family val="2"/>
      </rPr>
      <t>Buderus - Modul MM10</t>
    </r>
  </si>
  <si>
    <r>
      <t xml:space="preserve">Oběhové mokroběžné čerpadlo; DN25; Pe=20W; I=0,19A; 230V;
1. H=2,3m; (prac. bod Q=0,94m3/hod; H=2,2m); PROPORCIONÁLNÍ REŽIM;
2.Q=0,25m3/hod; H=1,7m; KONSTANTNÍ TLAK;
3. H=2,4m; (prac. bod Q=0,49m3/hod; H=1,8m); PROPORCIONÁLNÍ REŽIM; </t>
    </r>
    <r>
      <rPr>
        <b/>
        <sz val="8"/>
        <rFont val="Arial CE"/>
        <family val="2"/>
      </rPr>
      <t>WILO - Stratos PICO 25/1-4</t>
    </r>
  </si>
  <si>
    <r>
      <t xml:space="preserve">Stacionární zásobník teplé vody, objem 300 litrů; průměr 670mm, v. 1495mm, 1x trubkový výměník, hmotnost 105kg; </t>
    </r>
    <r>
      <rPr>
        <b/>
        <sz val="8"/>
        <rFont val="Arial CE"/>
        <family val="2"/>
      </rPr>
      <t>COSMOCELL EKO - COSMO E 300</t>
    </r>
  </si>
  <si>
    <r>
      <t xml:space="preserve">Těleso otopné des.  s bočním připojením typ 11 v. 600mm d. 1000mm; hl. 63mm; max 110°C; PN10; 4x1/2" připojovací závit; rozteč H-54mm; </t>
    </r>
    <r>
      <rPr>
        <b/>
        <sz val="8"/>
        <rFont val="Arial CE"/>
        <family val="2"/>
      </rPr>
      <t>KORADO, a.s. - RADIK VK 11 6100</t>
    </r>
  </si>
  <si>
    <r>
      <t xml:space="preserve">Těleso otopné des.  se spodním pravým připojením typ 11 v. 500mm d. 500mm; hl. 63mm; max 110°C; PN10; 2x1/2" připojovací závit; rozteč 50mm; </t>
    </r>
    <r>
      <rPr>
        <b/>
        <sz val="8"/>
        <rFont val="Arial CE"/>
        <family val="2"/>
      </rPr>
      <t>KORADO, a.s. - RADIK VK 11 5050</t>
    </r>
  </si>
  <si>
    <r>
      <t xml:space="preserve">Těleso otopné des.  se spodním pravým připojením typ 11 v. 600mm d. 900mm; hl. 63mm; max 110°C; PN10; 2x1/2" připojovací závit; rozteč 50mm; </t>
    </r>
    <r>
      <rPr>
        <b/>
        <sz val="8"/>
        <rFont val="Arial CE"/>
        <family val="2"/>
      </rPr>
      <t>KORADO, a.s. - RADIK VK 11 6090</t>
    </r>
  </si>
  <si>
    <r>
      <t xml:space="preserve">Těleso otopné des.  se spodním pravým připojením typ 11 v. 600mm d. 1000mm; hl. 63mm; max 110°C; PN10; 2x1/2" připojovací závit; rozteč 50mm; </t>
    </r>
    <r>
      <rPr>
        <b/>
        <sz val="8"/>
        <rFont val="Arial CE"/>
        <family val="2"/>
      </rPr>
      <t>KORADO, a.s. - RADIK VK 11 6100</t>
    </r>
  </si>
  <si>
    <r>
      <t xml:space="preserve">Těleso otopné des.  se spodním pravým připojením typ 11 v. 600mm d. 1100mm; hl. 63mm; max 110°C; PN10; 2x1/2" připojovací závit; rozteč 50mm; </t>
    </r>
    <r>
      <rPr>
        <b/>
        <sz val="8"/>
        <rFont val="Arial CE"/>
        <family val="2"/>
      </rPr>
      <t>KORADO, a.s. - RADIK VK 11 6110</t>
    </r>
  </si>
  <si>
    <r>
      <t xml:space="preserve">Těleso otopné des.  se spodním pravým připojením typ 11 v. 600mm d. 1200mm; hl. 63mm; max 110°C; PN10; 2x1/2" připojovací závit; rozteč 50mm; </t>
    </r>
    <r>
      <rPr>
        <b/>
        <sz val="8"/>
        <rFont val="Arial CE"/>
        <family val="2"/>
      </rPr>
      <t>KORADO, a.s. - RADIK VK 11 6120</t>
    </r>
  </si>
  <si>
    <r>
      <t xml:space="preserve">Těleso otopné des.  se spodním levým připojením typ 11 v. 600mm d. 1000mm; hl. 63mm; max 110°C; PN10; 2x1/2" připojovací závit; rozteč 50mm; </t>
    </r>
    <r>
      <rPr>
        <b/>
        <sz val="8"/>
        <rFont val="Arial CE"/>
        <family val="2"/>
      </rPr>
      <t>KORADO, a.s. - RADIK VK 11 6100</t>
    </r>
  </si>
  <si>
    <r>
      <t xml:space="preserve">Těleso otopné des.  se spodním levým připojením typ 11 v. 600mm d. 1100mm; hl. 63mm; max 110°C; PN10; 2x1/2" připojovací závit; rozteč 50mm; </t>
    </r>
    <r>
      <rPr>
        <b/>
        <sz val="8"/>
        <rFont val="Arial CE"/>
        <family val="2"/>
      </rPr>
      <t>KORADO, a.s. - RADIK VK 11 6110</t>
    </r>
  </si>
  <si>
    <r>
      <t xml:space="preserve">Těleso otopné des.  se spodním pravým připojením typ 21 v. 400mm d. 800mm; hl. 67mm; max 110°C; PN10; 2x1/2" připojovací závit; rozteč 50mm; </t>
    </r>
    <r>
      <rPr>
        <b/>
        <sz val="8"/>
        <rFont val="Arial CE"/>
        <family val="2"/>
      </rPr>
      <t>KORADO, a.s. - RADIK VK 21 4080</t>
    </r>
  </si>
  <si>
    <r>
      <t xml:space="preserve">Těleso otopné des.  se spodním pravým připojením typ 21 v. 400mm d. 900mm; hl. 67mm; max 110°C; PN10; 2x1/2" připojovací závit; rozteč 50mm; </t>
    </r>
    <r>
      <rPr>
        <b/>
        <sz val="8"/>
        <rFont val="Arial CE"/>
        <family val="2"/>
      </rPr>
      <t>KORADO, a.s. - RADIK VK 21 4090</t>
    </r>
  </si>
  <si>
    <r>
      <t xml:space="preserve">Těleso otopné des.  se spodním pravým připojením typ 21 v. 400mm d. 1100mm; hl. 67mm; max 110°C; PN10; 2x1/2" připojovací závit; rozteč 50mm; </t>
    </r>
    <r>
      <rPr>
        <b/>
        <sz val="8"/>
        <rFont val="Arial CE"/>
        <family val="2"/>
      </rPr>
      <t>KORADO, a.s. - RADIK VK 21 4110</t>
    </r>
  </si>
  <si>
    <r>
      <t xml:space="preserve">Těleso otopné des.  se spodním pravým připojením typ 21 v. 500mm d. 600mm; hl. 67mm; max 110°C; PN10; 2x1/2" připojovací závit; rozteč 50mm; </t>
    </r>
    <r>
      <rPr>
        <b/>
        <sz val="8"/>
        <rFont val="Arial CE"/>
        <family val="2"/>
      </rPr>
      <t>KORADO, a.s. - RADIK VK 21 5060</t>
    </r>
  </si>
  <si>
    <r>
      <t xml:space="preserve">Těleso otopné des.  se spodním pravým připojením typ 21 v. 600mm d. 900mm; hl. 67mm; max 110°C; PN10; 2x1/2" připojovací závit; rozteč 50mm; </t>
    </r>
    <r>
      <rPr>
        <b/>
        <sz val="8"/>
        <rFont val="Arial CE"/>
        <family val="2"/>
      </rPr>
      <t>KORADO, a.s. - RADIK VK 21 6090</t>
    </r>
  </si>
  <si>
    <r>
      <t xml:space="preserve">Těleso otopné des.  se spodním pravým připojením typ 22 v. 400mm d. 900mm; hl. 100mm; max 110°C; PN10; 2x1/2" připojovací závit; rozteč 50mm; </t>
    </r>
    <r>
      <rPr>
        <b/>
        <sz val="8"/>
        <rFont val="Arial CE"/>
        <family val="2"/>
      </rPr>
      <t>KORADO, a.s. - RADIK VK 22 4090</t>
    </r>
  </si>
  <si>
    <r>
      <t xml:space="preserve">Těleso otopné des.  se spodním pravým připojením typ 22 v. 400mm d. 1000mm; hl. 100mm; max 110°C; PN10; 2x1/2" připojovací závit; rozteč 50mm; </t>
    </r>
    <r>
      <rPr>
        <b/>
        <sz val="8"/>
        <rFont val="Arial CE"/>
        <family val="2"/>
      </rPr>
      <t>KORADO, a.s. - RADIK VK 22 4100</t>
    </r>
  </si>
  <si>
    <r>
      <t xml:space="preserve">Těleso otopné des.  se spodním pravým připojením typ 22 v. 400mm d. 1100mm; hl. 100mm; max 110°C; PN10; 2x1/2" připojovací závit; rozteč 50mm; </t>
    </r>
    <r>
      <rPr>
        <b/>
        <sz val="8"/>
        <rFont val="Arial CE"/>
        <family val="2"/>
      </rPr>
      <t>KORADO, a.s. - RADIK VK 22 4110</t>
    </r>
  </si>
  <si>
    <r>
      <t xml:space="preserve">Těleso otopné des.  se spodním pravým připojením typ 22 v. 400mm d. 1200mm; hl. 100mm; max 110°C; PN10; 2x1/2" připojovací závit; rozteč 50mm; </t>
    </r>
    <r>
      <rPr>
        <b/>
        <sz val="8"/>
        <rFont val="Arial CE"/>
        <family val="2"/>
      </rPr>
      <t>KORADO, a.s. - RADIK VK 22 4120</t>
    </r>
  </si>
  <si>
    <r>
      <t xml:space="preserve">Těleso otopné des.  se spodním pravým připojením typ 22 v. 500mm d. 1100mm; hl. 100mm; max 110°C; PN10; 2x1/2" připojovací závit; rozteč 50mm; </t>
    </r>
    <r>
      <rPr>
        <b/>
        <sz val="8"/>
        <rFont val="Arial CE"/>
        <family val="2"/>
      </rPr>
      <t>KORADO, a.s. - RADIK VK 22 5110</t>
    </r>
  </si>
  <si>
    <r>
      <t xml:space="preserve">Těleso otopné des.  se spodním levým připojením typ 22 v. 400mm d. 900mm; hl. 100mm; max 110°C; PN10; 2x1/2" připojovací závit; rozteč 50mm; </t>
    </r>
    <r>
      <rPr>
        <b/>
        <sz val="8"/>
        <rFont val="Arial CE"/>
        <family val="2"/>
      </rPr>
      <t>KORADO, a.s. - RADIK VK 22 4090</t>
    </r>
  </si>
  <si>
    <r>
      <t xml:space="preserve">Trubkové otopné těleso se spodním středovým připojením rozteč 50mm, vertikální trubky profil 41x65mm, vodorovné trubky průměr 24mm, výška 1500mm, šířka 450mm; </t>
    </r>
    <r>
      <rPr>
        <b/>
        <sz val="8"/>
        <rFont val="Arial CE"/>
        <family val="2"/>
      </rPr>
      <t>KORADO, a.s. - KORALUX Linear MAX - M KLMM 1500.450</t>
    </r>
  </si>
  <si>
    <r>
      <t xml:space="preserve">Trubkové otopné těleso se spodním středovým připojením rozteč 50mm, vertikální trubky profil 41x65mm, vodorovné trubky průměr 24mm, výška 1220mm, šířka 450mm; </t>
    </r>
    <r>
      <rPr>
        <b/>
        <sz val="8"/>
        <rFont val="Arial CE"/>
        <family val="2"/>
      </rPr>
      <t>KORADO, a.s. - KORALUX Linear MAX - M KLMM 1220.450</t>
    </r>
  </si>
  <si>
    <r>
      <t xml:space="preserve">Otopné těleso z ocelových profilů svisle orientovaných se spodním ptředovým připojením rozteč 50mm, profil 70x11mm, oválné svislé profily 50x30mm typ 10, v. 1200mm, š. 366mm, 2x spodní vývody G1/2; </t>
    </r>
    <r>
      <rPr>
        <b/>
        <sz val="8"/>
        <rFont val="Arial CE"/>
        <family val="2"/>
      </rPr>
      <t>KORADO, a.s. - KORATHERM HORIZONTAL 10-366/1200</t>
    </r>
  </si>
  <si>
    <r>
      <t xml:space="preserve">Otopné těleso z ocelových profilů svisle orientovaných se spodním ptředovým připojením rozteč 50mm, profil 70x11mm, oválné svislé profily 50x30mm typ 20, v. 2000mm, š. 588mm, 2x spodní vývody G1/2; </t>
    </r>
    <r>
      <rPr>
        <b/>
        <sz val="8"/>
        <rFont val="Arial CE"/>
        <family val="2"/>
      </rPr>
      <t>KORADO, a.s. - KORATHERM VERTIKAL 20-2000/588</t>
    </r>
  </si>
  <si>
    <t>Lawstav, s.r.o.</t>
  </si>
  <si>
    <t>Bc. Kamil Soukal</t>
  </si>
  <si>
    <t>Datum : 12.6.2015</t>
  </si>
  <si>
    <t>Marek Látal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</si>
</sst>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\ &quot;Kč&quot;"/>
    <numFmt numFmtId="166" formatCode="dd/mm/yy"/>
  </numFmts>
  <fonts count="17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6">
    <xf numFmtId="0" fontId="0" fillId="0" borderId="0" xfId="0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4" fillId="2" borderId="5" xfId="0" applyNumberFormat="1" applyFont="1" applyFill="1" applyBorder="1"/>
    <xf numFmtId="49" fontId="0" fillId="2" borderId="6" xfId="0" applyNumberFormat="1" applyFill="1" applyBorder="1"/>
    <xf numFmtId="0" fontId="5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3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2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Continuous"/>
    </xf>
    <xf numFmtId="0" fontId="2" fillId="0" borderId="22" xfId="0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4" xfId="0" applyBorder="1"/>
    <xf numFmtId="0" fontId="0" fillId="0" borderId="25" xfId="0" applyBorder="1"/>
    <xf numFmtId="3" fontId="0" fillId="0" borderId="26" xfId="0" applyNumberFormat="1" applyBorder="1"/>
    <xf numFmtId="0" fontId="0" fillId="0" borderId="27" xfId="0" applyBorder="1"/>
    <xf numFmtId="3" fontId="0" fillId="0" borderId="28" xfId="0" applyNumberFormat="1" applyBorder="1"/>
    <xf numFmtId="0" fontId="0" fillId="0" borderId="29" xfId="0" applyBorder="1"/>
    <xf numFmtId="3" fontId="0" fillId="0" borderId="15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14" xfId="0" applyFont="1" applyBorder="1"/>
    <xf numFmtId="3" fontId="0" fillId="0" borderId="33" xfId="0" applyNumberFormat="1" applyBorder="1"/>
    <xf numFmtId="0" fontId="0" fillId="0" borderId="34" xfId="0" applyBorder="1"/>
    <xf numFmtId="3" fontId="0" fillId="0" borderId="35" xfId="0" applyNumberFormat="1" applyBorder="1"/>
    <xf numFmtId="0" fontId="0" fillId="0" borderId="36" xfId="0" applyBorder="1"/>
    <xf numFmtId="0" fontId="0" fillId="0" borderId="37" xfId="0" applyBorder="1"/>
    <xf numFmtId="0" fontId="0" fillId="0" borderId="0" xfId="0" applyBorder="1" applyAlignment="1">
      <alignment horizontal="right"/>
    </xf>
    <xf numFmtId="166" fontId="0" fillId="0" borderId="0" xfId="0" applyNumberFormat="1" applyBorder="1"/>
    <xf numFmtId="164" fontId="0" fillId="0" borderId="11" xfId="0" applyNumberFormat="1" applyBorder="1" applyAlignment="1">
      <alignment horizontal="right"/>
    </xf>
    <xf numFmtId="165" fontId="0" fillId="0" borderId="15" xfId="0" applyNumberFormat="1" applyBorder="1"/>
    <xf numFmtId="165" fontId="0" fillId="0" borderId="0" xfId="0" applyNumberFormat="1" applyBorder="1"/>
    <xf numFmtId="0" fontId="7" fillId="2" borderId="34" xfId="0" applyFont="1" applyFill="1" applyBorder="1"/>
    <xf numFmtId="0" fontId="7" fillId="2" borderId="35" xfId="0" applyFont="1" applyFill="1" applyBorder="1"/>
    <xf numFmtId="0" fontId="7" fillId="2" borderId="38" xfId="0" applyFont="1" applyFill="1" applyBorder="1"/>
    <xf numFmtId="165" fontId="7" fillId="2" borderId="35" xfId="0" applyNumberFormat="1" applyFont="1" applyFill="1" applyBorder="1"/>
    <xf numFmtId="0" fontId="7" fillId="2" borderId="39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5" fillId="0" borderId="40" xfId="20" applyFont="1" applyBorder="1">
      <alignment/>
      <protection/>
    </xf>
    <xf numFmtId="0" fontId="0" fillId="0" borderId="40" xfId="20" applyBorder="1">
      <alignment/>
      <protection/>
    </xf>
    <xf numFmtId="0" fontId="0" fillId="0" borderId="40" xfId="20" applyBorder="1" applyAlignment="1">
      <alignment horizontal="right"/>
      <protection/>
    </xf>
    <xf numFmtId="0" fontId="0" fillId="0" borderId="41" xfId="20" applyFont="1" applyBorder="1">
      <alignment/>
      <protection/>
    </xf>
    <xf numFmtId="0" fontId="0" fillId="0" borderId="40" xfId="0" applyNumberFormat="1" applyBorder="1" applyAlignment="1">
      <alignment horizontal="left"/>
    </xf>
    <xf numFmtId="0" fontId="0" fillId="0" borderId="42" xfId="0" applyNumberFormat="1" applyBorder="1"/>
    <xf numFmtId="0" fontId="5" fillId="0" borderId="43" xfId="20" applyFont="1" applyBorder="1">
      <alignment/>
      <protection/>
    </xf>
    <xf numFmtId="0" fontId="0" fillId="0" borderId="43" xfId="20" applyBorder="1">
      <alignment/>
      <protection/>
    </xf>
    <xf numFmtId="0" fontId="0" fillId="0" borderId="43" xfId="20" applyBorder="1" applyAlignment="1">
      <alignment horizontal="right"/>
      <protection/>
    </xf>
    <xf numFmtId="49" fontId="3" fillId="0" borderId="0" xfId="0" applyNumberFormat="1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49" fontId="2" fillId="3" borderId="21" xfId="0" applyNumberFormat="1" applyFont="1" applyFill="1" applyBorder="1"/>
    <xf numFmtId="0" fontId="2" fillId="3" borderId="22" xfId="0" applyFont="1" applyFill="1" applyBorder="1"/>
    <xf numFmtId="0" fontId="2" fillId="3" borderId="23" xfId="0" applyFont="1" applyFill="1" applyBorder="1"/>
    <xf numFmtId="0" fontId="2" fillId="3" borderId="44" xfId="0" applyFont="1" applyFill="1" applyBorder="1"/>
    <xf numFmtId="0" fontId="2" fillId="3" borderId="45" xfId="0" applyFont="1" applyFill="1" applyBorder="1"/>
    <xf numFmtId="0" fontId="2" fillId="3" borderId="46" xfId="0" applyFont="1" applyFill="1" applyBorder="1"/>
    <xf numFmtId="0" fontId="9" fillId="0" borderId="0" xfId="0" applyFont="1" applyBorder="1"/>
    <xf numFmtId="3" fontId="0" fillId="0" borderId="7" xfId="0" applyNumberFormat="1" applyFont="1" applyBorder="1"/>
    <xf numFmtId="0" fontId="2" fillId="2" borderId="21" xfId="0" applyFont="1" applyFill="1" applyBorder="1"/>
    <xf numFmtId="0" fontId="2" fillId="2" borderId="22" xfId="0" applyFont="1" applyFill="1" applyBorder="1"/>
    <xf numFmtId="3" fontId="2" fillId="2" borderId="23" xfId="0" applyNumberFormat="1" applyFont="1" applyFill="1" applyBorder="1"/>
    <xf numFmtId="3" fontId="2" fillId="2" borderId="44" xfId="0" applyNumberFormat="1" applyFont="1" applyFill="1" applyBorder="1"/>
    <xf numFmtId="3" fontId="2" fillId="2" borderId="45" xfId="0" applyNumberFormat="1" applyFont="1" applyFill="1" applyBorder="1"/>
    <xf numFmtId="3" fontId="2" fillId="2" borderId="46" xfId="0" applyNumberFormat="1" applyFont="1" applyFill="1" applyBorder="1"/>
    <xf numFmtId="0" fontId="2" fillId="0" borderId="0" xfId="0" applyFont="1"/>
    <xf numFmtId="3" fontId="3" fillId="0" borderId="0" xfId="0" applyNumberFormat="1" applyFont="1" applyAlignment="1">
      <alignment horizontal="centerContinuous"/>
    </xf>
    <xf numFmtId="0" fontId="2" fillId="4" borderId="27" xfId="0" applyFont="1" applyFill="1" applyBorder="1"/>
    <xf numFmtId="0" fontId="2" fillId="4" borderId="28" xfId="0" applyFont="1" applyFill="1" applyBorder="1"/>
    <xf numFmtId="0" fontId="0" fillId="4" borderId="47" xfId="0" applyFill="1" applyBorder="1"/>
    <xf numFmtId="0" fontId="2" fillId="4" borderId="48" xfId="0" applyFont="1" applyFill="1" applyBorder="1" applyAlignment="1">
      <alignment horizontal="right"/>
    </xf>
    <xf numFmtId="0" fontId="2" fillId="4" borderId="28" xfId="0" applyFont="1" applyFill="1" applyBorder="1" applyAlignment="1">
      <alignment horizontal="right"/>
    </xf>
    <xf numFmtId="0" fontId="2" fillId="4" borderId="29" xfId="0" applyFont="1" applyFill="1" applyBorder="1" applyAlignment="1">
      <alignment horizontal="center"/>
    </xf>
    <xf numFmtId="4" fontId="6" fillId="4" borderId="28" xfId="0" applyNumberFormat="1" applyFont="1" applyFill="1" applyBorder="1" applyAlignment="1">
      <alignment horizontal="right"/>
    </xf>
    <xf numFmtId="4" fontId="6" fillId="4" borderId="47" xfId="0" applyNumberFormat="1" applyFont="1" applyFill="1" applyBorder="1" applyAlignment="1">
      <alignment horizontal="right"/>
    </xf>
    <xf numFmtId="0" fontId="0" fillId="0" borderId="32" xfId="0" applyFont="1" applyBorder="1"/>
    <xf numFmtId="0" fontId="0" fillId="0" borderId="25" xfId="0" applyFont="1" applyBorder="1"/>
    <xf numFmtId="0" fontId="0" fillId="0" borderId="49" xfId="0" applyFont="1" applyBorder="1"/>
    <xf numFmtId="3" fontId="0" fillId="0" borderId="31" xfId="0" applyNumberFormat="1" applyFont="1" applyBorder="1" applyAlignment="1">
      <alignment horizontal="right"/>
    </xf>
    <xf numFmtId="164" fontId="0" fillId="0" borderId="50" xfId="0" applyNumberFormat="1" applyFont="1" applyBorder="1" applyAlignment="1">
      <alignment horizontal="right"/>
    </xf>
    <xf numFmtId="3" fontId="0" fillId="0" borderId="51" xfId="0" applyNumberFormat="1" applyFont="1" applyBorder="1" applyAlignment="1">
      <alignment horizontal="right"/>
    </xf>
    <xf numFmtId="4" fontId="0" fillId="0" borderId="25" xfId="0" applyNumberFormat="1" applyFont="1" applyBorder="1" applyAlignment="1">
      <alignment horizontal="right"/>
    </xf>
    <xf numFmtId="3" fontId="0" fillId="0" borderId="49" xfId="0" applyNumberFormat="1" applyFont="1" applyBorder="1" applyAlignment="1">
      <alignment horizontal="right"/>
    </xf>
    <xf numFmtId="0" fontId="0" fillId="2" borderId="34" xfId="0" applyFill="1" applyBorder="1"/>
    <xf numFmtId="0" fontId="2" fillId="2" borderId="35" xfId="0" applyFont="1" applyFill="1" applyBorder="1"/>
    <xf numFmtId="0" fontId="0" fillId="2" borderId="35" xfId="0" applyFill="1" applyBorder="1"/>
    <xf numFmtId="4" fontId="0" fillId="2" borderId="52" xfId="0" applyNumberFormat="1" applyFill="1" applyBorder="1"/>
    <xf numFmtId="4" fontId="0" fillId="2" borderId="34" xfId="0" applyNumberFormat="1" applyFill="1" applyBorder="1"/>
    <xf numFmtId="4" fontId="0" fillId="2" borderId="35" xfId="0" applyNumberFormat="1" applyFill="1" applyBorder="1"/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1" fillId="0" borderId="0" xfId="20" applyFont="1" applyAlignment="1">
      <alignment horizontal="centerContinuous"/>
      <protection/>
    </xf>
    <xf numFmtId="0" fontId="12" fillId="0" borderId="0" xfId="20" applyFont="1" applyAlignment="1">
      <alignment horizontal="centerContinuous"/>
      <protection/>
    </xf>
    <xf numFmtId="0" fontId="12" fillId="0" borderId="0" xfId="20" applyFont="1" applyAlignment="1">
      <alignment horizontal="right"/>
      <protection/>
    </xf>
    <xf numFmtId="0" fontId="9" fillId="0" borderId="41" xfId="20" applyFont="1" applyBorder="1" applyAlignment="1">
      <alignment horizontal="right"/>
      <protection/>
    </xf>
    <xf numFmtId="0" fontId="0" fillId="0" borderId="40" xfId="20" applyBorder="1" applyAlignment="1">
      <alignment horizontal="left"/>
      <protection/>
    </xf>
    <xf numFmtId="0" fontId="0" fillId="0" borderId="42" xfId="20" applyBorder="1">
      <alignment/>
      <protection/>
    </xf>
    <xf numFmtId="0" fontId="9" fillId="0" borderId="0" xfId="20" applyFont="1">
      <alignment/>
      <protection/>
    </xf>
    <xf numFmtId="0" fontId="0" fillId="0" borderId="0" xfId="20" applyFont="1">
      <alignment/>
      <protection/>
    </xf>
    <xf numFmtId="0" fontId="0" fillId="0" borderId="0" xfId="20" applyAlignment="1">
      <alignment horizontal="right"/>
      <protection/>
    </xf>
    <xf numFmtId="0" fontId="0" fillId="0" borderId="0" xfId="20" applyAlignment="1">
      <alignment/>
      <protection/>
    </xf>
    <xf numFmtId="49" fontId="9" fillId="3" borderId="50" xfId="20" applyNumberFormat="1" applyFont="1" applyFill="1" applyBorder="1">
      <alignment/>
      <protection/>
    </xf>
    <xf numFmtId="0" fontId="9" fillId="3" borderId="30" xfId="20" applyFont="1" applyFill="1" applyBorder="1" applyAlignment="1">
      <alignment horizontal="center"/>
      <protection/>
    </xf>
    <xf numFmtId="0" fontId="9" fillId="3" borderId="30" xfId="20" applyNumberFormat="1" applyFont="1" applyFill="1" applyBorder="1" applyAlignment="1">
      <alignment horizontal="center"/>
      <protection/>
    </xf>
    <xf numFmtId="0" fontId="9" fillId="3" borderId="50" xfId="20" applyFont="1" applyFill="1" applyBorder="1" applyAlignment="1">
      <alignment horizontal="center"/>
      <protection/>
    </xf>
    <xf numFmtId="0" fontId="2" fillId="0" borderId="53" xfId="20" applyFont="1" applyBorder="1" applyAlignment="1">
      <alignment horizontal="center"/>
      <protection/>
    </xf>
    <xf numFmtId="49" fontId="2" fillId="0" borderId="53" xfId="20" applyNumberFormat="1" applyFont="1" applyBorder="1" applyAlignment="1">
      <alignment horizontal="left"/>
      <protection/>
    </xf>
    <xf numFmtId="0" fontId="2" fillId="0" borderId="53" xfId="20" applyFont="1" applyBorder="1">
      <alignment/>
      <protection/>
    </xf>
    <xf numFmtId="0" fontId="0" fillId="0" borderId="53" xfId="20" applyBorder="1" applyAlignment="1">
      <alignment horizontal="center"/>
      <protection/>
    </xf>
    <xf numFmtId="0" fontId="0" fillId="0" borderId="53" xfId="20" applyNumberFormat="1" applyBorder="1" applyAlignment="1">
      <alignment horizontal="right"/>
      <protection/>
    </xf>
    <xf numFmtId="0" fontId="0" fillId="0" borderId="53" xfId="20" applyNumberFormat="1" applyBorder="1">
      <alignment/>
      <protection/>
    </xf>
    <xf numFmtId="0" fontId="0" fillId="0" borderId="0" xfId="20" applyNumberFormat="1">
      <alignment/>
      <protection/>
    </xf>
    <xf numFmtId="0" fontId="13" fillId="0" borderId="0" xfId="20" applyFont="1">
      <alignment/>
      <protection/>
    </xf>
    <xf numFmtId="0" fontId="0" fillId="0" borderId="53" xfId="20" applyFont="1" applyBorder="1" applyAlignment="1">
      <alignment horizontal="center" vertical="top"/>
      <protection/>
    </xf>
    <xf numFmtId="49" fontId="8" fillId="0" borderId="53" xfId="20" applyNumberFormat="1" applyFont="1" applyBorder="1" applyAlignment="1">
      <alignment horizontal="left" vertical="top"/>
      <protection/>
    </xf>
    <xf numFmtId="0" fontId="8" fillId="0" borderId="53" xfId="20" applyFont="1" applyBorder="1" applyAlignment="1">
      <alignment wrapText="1"/>
      <protection/>
    </xf>
    <xf numFmtId="49" fontId="8" fillId="0" borderId="53" xfId="20" applyNumberFormat="1" applyFont="1" applyBorder="1" applyAlignment="1">
      <alignment horizontal="center" shrinkToFit="1"/>
      <protection/>
    </xf>
    <xf numFmtId="4" fontId="8" fillId="0" borderId="53" xfId="20" applyNumberFormat="1" applyFont="1" applyBorder="1" applyAlignment="1">
      <alignment horizontal="right"/>
      <protection/>
    </xf>
    <xf numFmtId="4" fontId="8" fillId="0" borderId="53" xfId="20" applyNumberFormat="1" applyFont="1" applyBorder="1">
      <alignment/>
      <protection/>
    </xf>
    <xf numFmtId="0" fontId="0" fillId="2" borderId="54" xfId="20" applyFill="1" applyBorder="1" applyAlignment="1">
      <alignment horizontal="center"/>
      <protection/>
    </xf>
    <xf numFmtId="49" fontId="5" fillId="2" borderId="54" xfId="20" applyNumberFormat="1" applyFont="1" applyFill="1" applyBorder="1" applyAlignment="1">
      <alignment horizontal="left"/>
      <protection/>
    </xf>
    <xf numFmtId="0" fontId="5" fillId="2" borderId="54" xfId="20" applyFont="1" applyFill="1" applyBorder="1">
      <alignment/>
      <protection/>
    </xf>
    <xf numFmtId="4" fontId="0" fillId="2" borderId="54" xfId="20" applyNumberFormat="1" applyFill="1" applyBorder="1" applyAlignment="1">
      <alignment horizontal="right"/>
      <protection/>
    </xf>
    <xf numFmtId="4" fontId="2" fillId="2" borderId="54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4" fillId="0" borderId="0" xfId="20" applyFont="1" applyAlignment="1">
      <alignment/>
      <protection/>
    </xf>
    <xf numFmtId="0" fontId="15" fillId="0" borderId="0" xfId="20" applyFont="1" applyBorder="1">
      <alignment/>
      <protection/>
    </xf>
    <xf numFmtId="3" fontId="15" fillId="0" borderId="0" xfId="20" applyNumberFormat="1" applyFont="1" applyBorder="1" applyAlignment="1">
      <alignment horizontal="right"/>
      <protection/>
    </xf>
    <xf numFmtId="4" fontId="15" fillId="0" borderId="0" xfId="20" applyNumberFormat="1" applyFont="1" applyBorder="1">
      <alignment/>
      <protection/>
    </xf>
    <xf numFmtId="0" fontId="14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9" fillId="0" borderId="5" xfId="0" applyNumberFormat="1" applyFont="1" applyBorder="1"/>
    <xf numFmtId="3" fontId="0" fillId="0" borderId="6" xfId="0" applyNumberFormat="1" applyFont="1" applyBorder="1"/>
    <xf numFmtId="3" fontId="0" fillId="0" borderId="53" xfId="0" applyNumberFormat="1" applyFont="1" applyBorder="1"/>
    <xf numFmtId="3" fontId="0" fillId="0" borderId="55" xfId="0" applyNumberFormat="1" applyFont="1" applyBorder="1"/>
    <xf numFmtId="49" fontId="8" fillId="0" borderId="53" xfId="20" applyNumberFormat="1" applyFont="1" applyBorder="1" applyAlignment="1">
      <alignment horizontal="center" shrinkToFit="1"/>
      <protection/>
    </xf>
    <xf numFmtId="4" fontId="8" fillId="0" borderId="53" xfId="20" applyNumberFormat="1" applyFont="1" applyBorder="1" applyAlignment="1">
      <alignment horizontal="right"/>
      <protection/>
    </xf>
    <xf numFmtId="4" fontId="8" fillId="0" borderId="53" xfId="20" applyNumberFormat="1" applyFont="1" applyBorder="1">
      <alignment/>
      <protection/>
    </xf>
    <xf numFmtId="0" fontId="0" fillId="0" borderId="0" xfId="20" applyFont="1">
      <alignment/>
      <protection/>
    </xf>
    <xf numFmtId="0" fontId="8" fillId="0" borderId="53" xfId="20" applyFont="1" applyFill="1" applyBorder="1" applyAlignment="1">
      <alignment wrapText="1"/>
      <protection/>
    </xf>
    <xf numFmtId="49" fontId="8" fillId="0" borderId="53" xfId="20" applyNumberFormat="1" applyFont="1" applyFill="1" applyBorder="1" applyAlignment="1">
      <alignment horizontal="center" shrinkToFit="1"/>
      <protection/>
    </xf>
    <xf numFmtId="4" fontId="8" fillId="0" borderId="53" xfId="20" applyNumberFormat="1" applyFont="1" applyFill="1" applyBorder="1" applyAlignment="1">
      <alignment horizontal="right"/>
      <protection/>
    </xf>
    <xf numFmtId="0" fontId="0" fillId="0" borderId="0" xfId="20" applyNumberFormat="1" applyFont="1">
      <alignment/>
      <protection/>
    </xf>
    <xf numFmtId="0" fontId="8" fillId="0" borderId="53" xfId="20" applyFont="1" applyFill="1" applyBorder="1" applyAlignment="1">
      <alignment wrapText="1"/>
      <protection/>
    </xf>
    <xf numFmtId="0" fontId="8" fillId="0" borderId="53" xfId="20" applyFont="1" applyBorder="1" applyAlignment="1">
      <alignment wrapText="1"/>
      <protection/>
    </xf>
    <xf numFmtId="0" fontId="8" fillId="0" borderId="53" xfId="20" applyFont="1" applyBorder="1" applyAlignment="1">
      <alignment wrapText="1"/>
      <protection/>
    </xf>
    <xf numFmtId="0" fontId="8" fillId="0" borderId="53" xfId="20" applyFont="1" applyBorder="1" applyAlignment="1">
      <alignment wrapText="1"/>
      <protection/>
    </xf>
    <xf numFmtId="0" fontId="8" fillId="0" borderId="53" xfId="20" applyFont="1" applyBorder="1" applyAlignment="1">
      <alignment wrapText="1"/>
      <protection/>
    </xf>
    <xf numFmtId="0" fontId="8" fillId="0" borderId="53" xfId="20" applyFont="1" applyBorder="1" applyAlignment="1">
      <alignment wrapText="1"/>
      <protection/>
    </xf>
    <xf numFmtId="0" fontId="8" fillId="0" borderId="53" xfId="20" applyFont="1" applyBorder="1" applyAlignment="1">
      <alignment wrapText="1"/>
      <protection/>
    </xf>
    <xf numFmtId="0" fontId="8" fillId="0" borderId="53" xfId="20" applyFont="1" applyFill="1" applyBorder="1" applyAlignment="1">
      <alignment wrapText="1"/>
      <protection/>
    </xf>
    <xf numFmtId="0" fontId="0" fillId="0" borderId="0" xfId="0" applyFont="1"/>
    <xf numFmtId="0" fontId="8" fillId="0" borderId="53" xfId="20" applyFont="1" applyBorder="1" applyAlignment="1">
      <alignment wrapText="1"/>
      <protection/>
    </xf>
    <xf numFmtId="0" fontId="8" fillId="0" borderId="53" xfId="20" applyFont="1" applyBorder="1" applyAlignment="1">
      <alignment wrapText="1"/>
      <protection/>
    </xf>
    <xf numFmtId="49" fontId="8" fillId="0" borderId="53" xfId="20" applyNumberFormat="1" applyFont="1" applyBorder="1" applyAlignment="1">
      <alignment horizontal="left" vertical="top"/>
      <protection/>
    </xf>
    <xf numFmtId="0" fontId="8" fillId="0" borderId="53" xfId="20" applyFont="1" applyBorder="1" applyAlignment="1">
      <alignment wrapText="1"/>
      <protection/>
    </xf>
    <xf numFmtId="49" fontId="8" fillId="0" borderId="53" xfId="20" applyNumberFormat="1" applyFont="1" applyBorder="1" applyAlignment="1">
      <alignment horizontal="center" shrinkToFit="1"/>
      <protection/>
    </xf>
    <xf numFmtId="4" fontId="8" fillId="0" borderId="53" xfId="20" applyNumberFormat="1" applyFont="1" applyBorder="1" applyAlignment="1">
      <alignment horizontal="right"/>
      <protection/>
    </xf>
    <xf numFmtId="0" fontId="0" fillId="0" borderId="0" xfId="20" applyFont="1">
      <alignment/>
      <protection/>
    </xf>
    <xf numFmtId="49" fontId="8" fillId="0" borderId="53" xfId="20" applyNumberFormat="1" applyFont="1" applyBorder="1" applyAlignment="1">
      <alignment horizontal="left" vertical="top"/>
      <protection/>
    </xf>
    <xf numFmtId="0" fontId="8" fillId="0" borderId="53" xfId="20" applyFont="1" applyBorder="1" applyAlignment="1">
      <alignment wrapText="1"/>
      <protection/>
    </xf>
    <xf numFmtId="49" fontId="8" fillId="0" borderId="53" xfId="20" applyNumberFormat="1" applyFont="1" applyBorder="1" applyAlignment="1">
      <alignment horizontal="center" shrinkToFit="1"/>
      <protection/>
    </xf>
    <xf numFmtId="4" fontId="8" fillId="0" borderId="53" xfId="20" applyNumberFormat="1" applyFont="1" applyBorder="1" applyAlignment="1">
      <alignment horizontal="right"/>
      <protection/>
    </xf>
    <xf numFmtId="4" fontId="8" fillId="0" borderId="53" xfId="20" applyNumberFormat="1" applyFont="1" applyBorder="1">
      <alignment/>
      <protection/>
    </xf>
    <xf numFmtId="0" fontId="0" fillId="0" borderId="0" xfId="20" applyFont="1">
      <alignment/>
      <protection/>
    </xf>
    <xf numFmtId="49" fontId="8" fillId="0" borderId="53" xfId="20" applyNumberFormat="1" applyFont="1" applyBorder="1" applyAlignment="1">
      <alignment horizontal="left" vertical="top"/>
      <protection/>
    </xf>
    <xf numFmtId="0" fontId="8" fillId="0" borderId="53" xfId="20" applyFont="1" applyBorder="1" applyAlignment="1">
      <alignment wrapText="1"/>
      <protection/>
    </xf>
    <xf numFmtId="49" fontId="8" fillId="0" borderId="53" xfId="20" applyNumberFormat="1" applyFont="1" applyBorder="1" applyAlignment="1">
      <alignment horizontal="center" shrinkToFit="1"/>
      <protection/>
    </xf>
    <xf numFmtId="4" fontId="8" fillId="0" borderId="53" xfId="20" applyNumberFormat="1" applyFont="1" applyBorder="1" applyAlignment="1">
      <alignment horizontal="right"/>
      <protection/>
    </xf>
    <xf numFmtId="4" fontId="8" fillId="0" borderId="53" xfId="20" applyNumberFormat="1" applyFont="1" applyBorder="1">
      <alignment/>
      <protection/>
    </xf>
    <xf numFmtId="0" fontId="0" fillId="0" borderId="0" xfId="20" applyFont="1">
      <alignment/>
      <protection/>
    </xf>
    <xf numFmtId="0" fontId="8" fillId="0" borderId="53" xfId="20" applyFont="1" applyBorder="1" applyAlignment="1">
      <alignment wrapText="1"/>
      <protection/>
    </xf>
    <xf numFmtId="49" fontId="8" fillId="0" borderId="53" xfId="20" applyNumberFormat="1" applyFont="1" applyBorder="1" applyAlignment="1">
      <alignment horizontal="left" vertical="top"/>
      <protection/>
    </xf>
    <xf numFmtId="0" fontId="8" fillId="0" borderId="53" xfId="20" applyFont="1" applyBorder="1" applyAlignment="1">
      <alignment wrapText="1"/>
      <protection/>
    </xf>
    <xf numFmtId="49" fontId="8" fillId="0" borderId="53" xfId="20" applyNumberFormat="1" applyFont="1" applyBorder="1" applyAlignment="1">
      <alignment horizontal="center" shrinkToFit="1"/>
      <protection/>
    </xf>
    <xf numFmtId="4" fontId="8" fillId="0" borderId="53" xfId="20" applyNumberFormat="1" applyFont="1" applyBorder="1" applyAlignment="1">
      <alignment horizontal="right"/>
      <protection/>
    </xf>
    <xf numFmtId="4" fontId="8" fillId="0" borderId="53" xfId="20" applyNumberFormat="1" applyFont="1" applyBorder="1">
      <alignment/>
      <protection/>
    </xf>
    <xf numFmtId="0" fontId="0" fillId="0" borderId="0" xfId="20" applyFont="1">
      <alignment/>
      <protection/>
    </xf>
    <xf numFmtId="0" fontId="0" fillId="0" borderId="53" xfId="20" applyFont="1" applyBorder="1" applyAlignment="1">
      <alignment horizontal="center" vertical="top"/>
      <protection/>
    </xf>
    <xf numFmtId="0" fontId="8" fillId="5" borderId="53" xfId="20" applyFont="1" applyFill="1" applyBorder="1" applyAlignment="1">
      <alignment wrapText="1"/>
      <protection/>
    </xf>
    <xf numFmtId="4" fontId="0" fillId="0" borderId="0" xfId="20" applyNumberFormat="1">
      <alignment/>
      <protection/>
    </xf>
    <xf numFmtId="3" fontId="2" fillId="0" borderId="0" xfId="0" applyNumberFormat="1" applyFont="1"/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6" fillId="0" borderId="15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3" fontId="2" fillId="2" borderId="35" xfId="0" applyNumberFormat="1" applyFont="1" applyFill="1" applyBorder="1" applyAlignment="1">
      <alignment horizontal="right"/>
    </xf>
    <xf numFmtId="3" fontId="2" fillId="2" borderId="52" xfId="0" applyNumberFormat="1" applyFont="1" applyFill="1" applyBorder="1" applyAlignment="1">
      <alignment horizontal="right"/>
    </xf>
    <xf numFmtId="0" fontId="0" fillId="0" borderId="57" xfId="20" applyFont="1" applyBorder="1" applyAlignment="1">
      <alignment horizontal="center"/>
      <protection/>
    </xf>
    <xf numFmtId="0" fontId="0" fillId="0" borderId="58" xfId="20" applyFont="1" applyBorder="1" applyAlignment="1">
      <alignment horizontal="center"/>
      <protection/>
    </xf>
    <xf numFmtId="0" fontId="0" fillId="0" borderId="59" xfId="20" applyFont="1" applyBorder="1" applyAlignment="1">
      <alignment horizontal="center"/>
      <protection/>
    </xf>
    <xf numFmtId="0" fontId="0" fillId="0" borderId="60" xfId="20" applyFont="1" applyBorder="1" applyAlignment="1">
      <alignment horizontal="center"/>
      <protection/>
    </xf>
    <xf numFmtId="0" fontId="0" fillId="0" borderId="61" xfId="20" applyFont="1" applyBorder="1" applyAlignment="1">
      <alignment horizontal="left"/>
      <protection/>
    </xf>
    <xf numFmtId="0" fontId="0" fillId="0" borderId="43" xfId="20" applyFont="1" applyBorder="1" applyAlignment="1">
      <alignment horizontal="left"/>
      <protection/>
    </xf>
    <xf numFmtId="0" fontId="0" fillId="0" borderId="62" xfId="20" applyFont="1" applyBorder="1" applyAlignment="1">
      <alignment horizontal="left"/>
      <protection/>
    </xf>
    <xf numFmtId="0" fontId="10" fillId="0" borderId="0" xfId="20" applyFont="1" applyAlignment="1">
      <alignment horizontal="center"/>
      <protection/>
    </xf>
    <xf numFmtId="49" fontId="0" fillId="0" borderId="59" xfId="20" applyNumberFormat="1" applyFont="1" applyBorder="1" applyAlignment="1">
      <alignment horizontal="center"/>
      <protection/>
    </xf>
    <xf numFmtId="0" fontId="0" fillId="0" borderId="61" xfId="20" applyBorder="1" applyAlignment="1">
      <alignment horizontal="center" shrinkToFit="1"/>
      <protection/>
    </xf>
    <xf numFmtId="0" fontId="0" fillId="0" borderId="43" xfId="20" applyBorder="1" applyAlignment="1">
      <alignment horizontal="center" shrinkToFit="1"/>
      <protection/>
    </xf>
    <xf numFmtId="0" fontId="0" fillId="0" borderId="62" xfId="20" applyBorder="1" applyAlignment="1">
      <alignment horizontal="center" shrinkToFit="1"/>
      <protection/>
    </xf>
    <xf numFmtId="14" fontId="0" fillId="0" borderId="0" xfId="0" applyNumberForma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4"/>
  <sheetViews>
    <sheetView tabSelected="1" workbookViewId="0" topLeftCell="A4">
      <selection activeCell="D26" sqref="D26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95" customHeight="1">
      <c r="A4" s="7" t="s">
        <v>68</v>
      </c>
      <c r="B4" s="8"/>
      <c r="C4" s="9" t="s">
        <v>166</v>
      </c>
      <c r="D4" s="10"/>
      <c r="E4" s="10"/>
      <c r="F4" s="11"/>
      <c r="G4" s="12"/>
    </row>
    <row r="5" spans="1:7" ht="12.9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95" customHeight="1">
      <c r="A6" s="7"/>
      <c r="B6" s="8"/>
      <c r="C6" s="9" t="s">
        <v>165</v>
      </c>
      <c r="D6" s="10"/>
      <c r="E6" s="10"/>
      <c r="F6" s="18"/>
      <c r="G6" s="12"/>
    </row>
    <row r="7" spans="1:9" ht="12.75">
      <c r="A7" s="13" t="s">
        <v>8</v>
      </c>
      <c r="B7" s="15"/>
      <c r="C7" s="216"/>
      <c r="D7" s="217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216"/>
      <c r="D8" s="217"/>
      <c r="E8" s="16" t="s">
        <v>11</v>
      </c>
      <c r="F8" s="15"/>
      <c r="G8" s="23">
        <f>IF(PocetMJ=0,,ROUND((F29+F31)/PocetMJ,1))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218" t="s">
        <v>274</v>
      </c>
      <c r="F11" s="219"/>
      <c r="G11" s="220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95" customHeight="1">
      <c r="A14" s="40"/>
      <c r="B14" s="41" t="s">
        <v>19</v>
      </c>
      <c r="C14" s="42">
        <f>Dodavka</f>
        <v>0</v>
      </c>
      <c r="D14" s="43" t="str">
        <f>Rekapitulace!A21</f>
        <v>Ztížené výrobní podmínky</v>
      </c>
      <c r="E14" s="44"/>
      <c r="F14" s="45"/>
      <c r="G14" s="42">
        <f>Rekapitulace!I21</f>
        <v>0</v>
      </c>
    </row>
    <row r="15" spans="1:7" ht="15.95" customHeight="1">
      <c r="A15" s="40" t="s">
        <v>20</v>
      </c>
      <c r="B15" s="41" t="s">
        <v>21</v>
      </c>
      <c r="C15" s="42">
        <f>Mont</f>
        <v>0</v>
      </c>
      <c r="D15" s="24" t="str">
        <f>Rekapitulace!A22</f>
        <v>Oborová přirážka</v>
      </c>
      <c r="E15" s="46"/>
      <c r="F15" s="47"/>
      <c r="G15" s="42">
        <f>Rekapitulace!I22</f>
        <v>0</v>
      </c>
    </row>
    <row r="16" spans="1:7" ht="15.95" customHeight="1">
      <c r="A16" s="40" t="s">
        <v>22</v>
      </c>
      <c r="B16" s="41" t="s">
        <v>23</v>
      </c>
      <c r="C16" s="42">
        <f>HSV</f>
        <v>0</v>
      </c>
      <c r="D16" s="24" t="str">
        <f>Rekapitulace!A23</f>
        <v>Přesun stavebních kapacit</v>
      </c>
      <c r="E16" s="46"/>
      <c r="F16" s="47"/>
      <c r="G16" s="42">
        <f>Rekapitulace!I23</f>
        <v>0</v>
      </c>
    </row>
    <row r="17" spans="1:7" ht="15.95" customHeight="1">
      <c r="A17" s="48" t="s">
        <v>24</v>
      </c>
      <c r="B17" s="41" t="s">
        <v>25</v>
      </c>
      <c r="C17" s="42">
        <f>PSV</f>
        <v>538860.0014000001</v>
      </c>
      <c r="D17" s="24" t="str">
        <f>Rekapitulace!A24</f>
        <v>Mimostaveništní doprava</v>
      </c>
      <c r="E17" s="46"/>
      <c r="F17" s="47"/>
      <c r="G17" s="42">
        <f>Rekapitulace!I24</f>
        <v>22000.000056000004</v>
      </c>
    </row>
    <row r="18" spans="1:7" ht="15.95" customHeight="1">
      <c r="A18" s="49" t="s">
        <v>26</v>
      </c>
      <c r="B18" s="41"/>
      <c r="C18" s="42">
        <f>SUM(C14:C17)</f>
        <v>538860.0014000001</v>
      </c>
      <c r="D18" s="50" t="str">
        <f>Rekapitulace!A25</f>
        <v>Zařízení staveniště</v>
      </c>
      <c r="E18" s="46"/>
      <c r="F18" s="47"/>
      <c r="G18" s="42">
        <f>Rekapitulace!I25</f>
        <v>0</v>
      </c>
    </row>
    <row r="19" spans="1:7" ht="15.95" customHeight="1">
      <c r="A19" s="49"/>
      <c r="B19" s="41"/>
      <c r="C19" s="42"/>
      <c r="D19" s="24" t="str">
        <f>Rekapitulace!A26</f>
        <v>Provoz investora</v>
      </c>
      <c r="E19" s="46"/>
      <c r="F19" s="47"/>
      <c r="G19" s="42">
        <f>Rekapitulace!I26</f>
        <v>0</v>
      </c>
    </row>
    <row r="20" spans="1:7" ht="15.95" customHeight="1">
      <c r="A20" s="49" t="s">
        <v>27</v>
      </c>
      <c r="B20" s="41"/>
      <c r="C20" s="42">
        <f>HZS</f>
        <v>11140</v>
      </c>
      <c r="D20" s="24" t="str">
        <f>Rekapitulace!A27</f>
        <v>Kompletační činnost (IČD)</v>
      </c>
      <c r="E20" s="46"/>
      <c r="F20" s="47"/>
      <c r="G20" s="42">
        <f>Rekapitulace!I27</f>
        <v>0</v>
      </c>
    </row>
    <row r="21" spans="1:7" ht="15.95" customHeight="1">
      <c r="A21" s="28" t="s">
        <v>28</v>
      </c>
      <c r="B21" s="11"/>
      <c r="C21" s="42">
        <f>C18+C20</f>
        <v>550000.0014000001</v>
      </c>
      <c r="D21" s="24" t="s">
        <v>29</v>
      </c>
      <c r="E21" s="46"/>
      <c r="F21" s="47"/>
      <c r="G21" s="42">
        <f>G22-SUM(G14:G20)</f>
        <v>0</v>
      </c>
    </row>
    <row r="22" spans="1:7" ht="15.95" customHeight="1" thickBot="1">
      <c r="A22" s="24" t="s">
        <v>30</v>
      </c>
      <c r="B22" s="25"/>
      <c r="C22" s="51">
        <f>C21+G22</f>
        <v>572000.001456</v>
      </c>
      <c r="D22" s="52" t="s">
        <v>31</v>
      </c>
      <c r="E22" s="53"/>
      <c r="F22" s="54"/>
      <c r="G22" s="42">
        <f>VRN</f>
        <v>22000.000056000004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 t="s">
        <v>275</v>
      </c>
      <c r="C24" s="16" t="s">
        <v>35</v>
      </c>
      <c r="D24" s="15" t="s">
        <v>277</v>
      </c>
      <c r="E24" s="16" t="s">
        <v>35</v>
      </c>
      <c r="F24" s="15"/>
      <c r="G24" s="17"/>
    </row>
    <row r="25" spans="1:7" ht="12.75">
      <c r="A25" s="28" t="s">
        <v>276</v>
      </c>
      <c r="B25" s="56"/>
      <c r="C25" s="29" t="s">
        <v>36</v>
      </c>
      <c r="D25" s="235">
        <v>42167</v>
      </c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15</v>
      </c>
      <c r="D29" s="15" t="s">
        <v>40</v>
      </c>
      <c r="E29" s="16"/>
      <c r="F29" s="59">
        <v>0</v>
      </c>
      <c r="G29" s="17"/>
    </row>
    <row r="30" spans="1:7" ht="12.75">
      <c r="A30" s="13" t="s">
        <v>41</v>
      </c>
      <c r="B30" s="15"/>
      <c r="C30" s="58">
        <v>15</v>
      </c>
      <c r="D30" s="15" t="s">
        <v>40</v>
      </c>
      <c r="E30" s="16"/>
      <c r="F30" s="60">
        <v>0</v>
      </c>
      <c r="G30" s="27"/>
    </row>
    <row r="31" spans="1:7" ht="12.75">
      <c r="A31" s="13" t="s">
        <v>39</v>
      </c>
      <c r="B31" s="15"/>
      <c r="C31" s="58">
        <v>21</v>
      </c>
      <c r="D31" s="15" t="s">
        <v>40</v>
      </c>
      <c r="E31" s="16"/>
      <c r="F31" s="59">
        <f>C22</f>
        <v>572000.001456</v>
      </c>
      <c r="G31" s="17"/>
    </row>
    <row r="32" spans="1:7" ht="12.75">
      <c r="A32" s="13" t="s">
        <v>41</v>
      </c>
      <c r="B32" s="15"/>
      <c r="C32" s="58">
        <v>21</v>
      </c>
      <c r="D32" s="15" t="s">
        <v>40</v>
      </c>
      <c r="E32" s="16"/>
      <c r="F32" s="60">
        <f>ROUND(PRODUCT(F31,C32/100),1)</f>
        <v>120120</v>
      </c>
      <c r="G32" s="27"/>
    </row>
    <row r="33" spans="1:7" s="66" customFormat="1" ht="19.5" customHeight="1" thickBot="1">
      <c r="A33" s="61" t="s">
        <v>42</v>
      </c>
      <c r="B33" s="62"/>
      <c r="C33" s="62"/>
      <c r="D33" s="62"/>
      <c r="E33" s="63"/>
      <c r="F33" s="64">
        <f>CEILING(SUM(F29:F32),1)</f>
        <v>692121</v>
      </c>
      <c r="G33" s="65"/>
    </row>
    <row r="35" spans="1:8" ht="12.75">
      <c r="A35" s="67" t="s">
        <v>43</v>
      </c>
      <c r="B35" s="67"/>
      <c r="C35" s="67"/>
      <c r="D35" s="67"/>
      <c r="E35" s="67"/>
      <c r="F35" s="67"/>
      <c r="G35" s="67"/>
      <c r="H35" t="s">
        <v>4</v>
      </c>
    </row>
    <row r="36" spans="1:8" ht="14.25" customHeight="1">
      <c r="A36" s="67"/>
      <c r="B36" s="215"/>
      <c r="C36" s="215"/>
      <c r="D36" s="215"/>
      <c r="E36" s="215"/>
      <c r="F36" s="215"/>
      <c r="G36" s="215"/>
      <c r="H36" t="s">
        <v>4</v>
      </c>
    </row>
    <row r="37" spans="1:8" ht="12.75" customHeight="1">
      <c r="A37" s="68"/>
      <c r="B37" s="215"/>
      <c r="C37" s="215"/>
      <c r="D37" s="215"/>
      <c r="E37" s="215"/>
      <c r="F37" s="215"/>
      <c r="G37" s="215"/>
      <c r="H37" t="s">
        <v>4</v>
      </c>
    </row>
    <row r="38" spans="1:8" ht="12.75">
      <c r="A38" s="68"/>
      <c r="B38" s="215"/>
      <c r="C38" s="215"/>
      <c r="D38" s="215"/>
      <c r="E38" s="215"/>
      <c r="F38" s="215"/>
      <c r="G38" s="215"/>
      <c r="H38" t="s">
        <v>4</v>
      </c>
    </row>
    <row r="39" spans="1:8" ht="12.75">
      <c r="A39" s="68"/>
      <c r="B39" s="215"/>
      <c r="C39" s="215"/>
      <c r="D39" s="215"/>
      <c r="E39" s="215"/>
      <c r="F39" s="215"/>
      <c r="G39" s="215"/>
      <c r="H39" t="s">
        <v>4</v>
      </c>
    </row>
    <row r="40" spans="1:8" ht="12.75">
      <c r="A40" s="68"/>
      <c r="B40" s="215"/>
      <c r="C40" s="215"/>
      <c r="D40" s="215"/>
      <c r="E40" s="215"/>
      <c r="F40" s="215"/>
      <c r="G40" s="215"/>
      <c r="H40" t="s">
        <v>4</v>
      </c>
    </row>
    <row r="41" spans="1:8" ht="12.75">
      <c r="A41" s="68"/>
      <c r="B41" s="215"/>
      <c r="C41" s="215"/>
      <c r="D41" s="215"/>
      <c r="E41" s="215"/>
      <c r="F41" s="215"/>
      <c r="G41" s="215"/>
      <c r="H41" t="s">
        <v>4</v>
      </c>
    </row>
    <row r="42" spans="1:8" ht="12.75">
      <c r="A42" s="68"/>
      <c r="B42" s="215"/>
      <c r="C42" s="215"/>
      <c r="D42" s="215"/>
      <c r="E42" s="215"/>
      <c r="F42" s="215"/>
      <c r="G42" s="215"/>
      <c r="H42" t="s">
        <v>4</v>
      </c>
    </row>
    <row r="43" spans="1:8" ht="12.75">
      <c r="A43" s="68"/>
      <c r="B43" s="215"/>
      <c r="C43" s="215"/>
      <c r="D43" s="215"/>
      <c r="E43" s="215"/>
      <c r="F43" s="215"/>
      <c r="G43" s="215"/>
      <c r="H43" t="s">
        <v>4</v>
      </c>
    </row>
    <row r="44" spans="1:8" ht="12.75">
      <c r="A44" s="68"/>
      <c r="B44" s="215"/>
      <c r="C44" s="215"/>
      <c r="D44" s="215"/>
      <c r="E44" s="215"/>
      <c r="F44" s="215"/>
      <c r="G44" s="215"/>
      <c r="H44" t="s">
        <v>4</v>
      </c>
    </row>
    <row r="45" spans="2:7" ht="12.75">
      <c r="B45" s="214"/>
      <c r="C45" s="214"/>
      <c r="D45" s="214"/>
      <c r="E45" s="214"/>
      <c r="F45" s="214"/>
      <c r="G45" s="214"/>
    </row>
    <row r="46" spans="2:7" ht="12.75">
      <c r="B46" s="214"/>
      <c r="C46" s="214"/>
      <c r="D46" s="214"/>
      <c r="E46" s="214"/>
      <c r="F46" s="214"/>
      <c r="G46" s="214"/>
    </row>
    <row r="47" spans="2:7" ht="12.75">
      <c r="B47" s="214"/>
      <c r="C47" s="214"/>
      <c r="D47" s="214"/>
      <c r="E47" s="214"/>
      <c r="F47" s="214"/>
      <c r="G47" s="214"/>
    </row>
    <row r="48" spans="2:7" ht="12.75">
      <c r="B48" s="214"/>
      <c r="C48" s="214"/>
      <c r="D48" s="214"/>
      <c r="E48" s="214"/>
      <c r="F48" s="214"/>
      <c r="G48" s="214"/>
    </row>
    <row r="49" spans="2:7" ht="12.75">
      <c r="B49" s="214"/>
      <c r="C49" s="214"/>
      <c r="D49" s="214"/>
      <c r="E49" s="214"/>
      <c r="F49" s="214"/>
      <c r="G49" s="214"/>
    </row>
    <row r="50" spans="2:7" ht="12.75">
      <c r="B50" s="214"/>
      <c r="C50" s="214"/>
      <c r="D50" s="214"/>
      <c r="E50" s="214"/>
      <c r="F50" s="214"/>
      <c r="G50" s="214"/>
    </row>
    <row r="51" spans="2:7" ht="12.75">
      <c r="B51" s="214"/>
      <c r="C51" s="214"/>
      <c r="D51" s="214"/>
      <c r="E51" s="214"/>
      <c r="F51" s="214"/>
      <c r="G51" s="214"/>
    </row>
    <row r="52" spans="2:7" ht="12.75">
      <c r="B52" s="214"/>
      <c r="C52" s="214"/>
      <c r="D52" s="214"/>
      <c r="E52" s="214"/>
      <c r="F52" s="214"/>
      <c r="G52" s="214"/>
    </row>
    <row r="53" spans="2:7" ht="12.75">
      <c r="B53" s="214"/>
      <c r="C53" s="214"/>
      <c r="D53" s="214"/>
      <c r="E53" s="214"/>
      <c r="F53" s="214"/>
      <c r="G53" s="214"/>
    </row>
    <row r="54" spans="2:7" ht="12.75">
      <c r="B54" s="214"/>
      <c r="C54" s="214"/>
      <c r="D54" s="214"/>
      <c r="E54" s="214"/>
      <c r="F54" s="214"/>
      <c r="G54" s="214"/>
    </row>
  </sheetData>
  <mergeCells count="14">
    <mergeCell ref="B53:G53"/>
    <mergeCell ref="B54:G54"/>
    <mergeCell ref="B48:G48"/>
    <mergeCell ref="B49:G49"/>
    <mergeCell ref="B50:G50"/>
    <mergeCell ref="B51:G51"/>
    <mergeCell ref="B46:G46"/>
    <mergeCell ref="B47:G47"/>
    <mergeCell ref="B36:G44"/>
    <mergeCell ref="B52:G52"/>
    <mergeCell ref="C7:D7"/>
    <mergeCell ref="C8:D8"/>
    <mergeCell ref="E11:G11"/>
    <mergeCell ref="B45:G45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0"/>
  <sheetViews>
    <sheetView workbookViewId="0" topLeftCell="A1">
      <selection activeCell="I25" sqref="I25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23" t="s">
        <v>5</v>
      </c>
      <c r="B1" s="224"/>
      <c r="C1" s="69" t="str">
        <f>CONCATENATE(cislostavby," ",nazevstavby)</f>
        <v xml:space="preserve"> REKONSTRUCKE RD S UBYTOVÁNÍM</v>
      </c>
      <c r="D1" s="70"/>
      <c r="E1" s="71"/>
      <c r="F1" s="70"/>
      <c r="G1" s="72" t="s">
        <v>44</v>
      </c>
      <c r="H1" s="73" t="s">
        <v>244</v>
      </c>
      <c r="I1" s="74"/>
    </row>
    <row r="2" spans="1:9" ht="13.5" thickBot="1">
      <c r="A2" s="225" t="s">
        <v>1</v>
      </c>
      <c r="B2" s="226"/>
      <c r="C2" s="75" t="str">
        <f>CONCATENATE(cisloobjektu," ",nazevobjektu)</f>
        <v>1 OSTROV U MACOCHY Č.P. 34, 679 14</v>
      </c>
      <c r="D2" s="76"/>
      <c r="E2" s="77"/>
      <c r="F2" s="76"/>
      <c r="G2" s="227" t="s">
        <v>167</v>
      </c>
      <c r="H2" s="228"/>
      <c r="I2" s="229"/>
    </row>
    <row r="3" ht="13.5" thickTop="1">
      <c r="F3" s="11"/>
    </row>
    <row r="4" spans="1:9" ht="19.5" customHeight="1">
      <c r="A4" s="78" t="s">
        <v>45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46</v>
      </c>
      <c r="C6" s="81"/>
      <c r="D6" s="82"/>
      <c r="E6" s="83" t="s">
        <v>47</v>
      </c>
      <c r="F6" s="84" t="s">
        <v>48</v>
      </c>
      <c r="G6" s="84" t="s">
        <v>49</v>
      </c>
      <c r="H6" s="84" t="s">
        <v>50</v>
      </c>
      <c r="I6" s="85" t="s">
        <v>27</v>
      </c>
    </row>
    <row r="7" spans="1:9" s="11" customFormat="1" ht="12.75">
      <c r="A7" s="163" t="str">
        <f>Položky!B7</f>
        <v>713</v>
      </c>
      <c r="B7" s="86" t="str">
        <f>Položky!C7</f>
        <v>Izolace tepelné</v>
      </c>
      <c r="D7" s="87"/>
      <c r="E7" s="164">
        <f>Položky!BA22</f>
        <v>0</v>
      </c>
      <c r="F7" s="165">
        <f>Položky!G22</f>
        <v>26525.5</v>
      </c>
      <c r="G7" s="165">
        <f>Položky!BC22</f>
        <v>0</v>
      </c>
      <c r="H7" s="165">
        <f>Položky!BD22</f>
        <v>0</v>
      </c>
      <c r="I7" s="166">
        <f>Položky!BE22</f>
        <v>0</v>
      </c>
    </row>
    <row r="8" spans="1:9" s="11" customFormat="1" ht="12.75">
      <c r="A8" s="163" t="str">
        <f>Položky!B23</f>
        <v>730</v>
      </c>
      <c r="B8" s="86" t="str">
        <f>Položky!C23</f>
        <v>Ústřední vytápění</v>
      </c>
      <c r="D8" s="87"/>
      <c r="E8" s="164">
        <f>Položky!BA29</f>
        <v>0</v>
      </c>
      <c r="F8" s="165">
        <f>Položky!BB29</f>
        <v>0</v>
      </c>
      <c r="G8" s="165">
        <f>Položky!BC29</f>
        <v>0</v>
      </c>
      <c r="H8" s="165">
        <f>Položky!BD29</f>
        <v>0</v>
      </c>
      <c r="I8" s="166">
        <f>Položky!G29</f>
        <v>11140</v>
      </c>
    </row>
    <row r="9" spans="1:9" s="11" customFormat="1" ht="12.75">
      <c r="A9" s="163" t="str">
        <f>Položky!B30</f>
        <v>731</v>
      </c>
      <c r="B9" s="86" t="str">
        <f>Položky!C30</f>
        <v>Kotelny</v>
      </c>
      <c r="D9" s="87"/>
      <c r="E9" s="164">
        <f>Položky!BA48</f>
        <v>0</v>
      </c>
      <c r="F9" s="165">
        <f>Položky!G48</f>
        <v>78053.5</v>
      </c>
      <c r="G9" s="165">
        <f>Položky!BC48</f>
        <v>0</v>
      </c>
      <c r="H9" s="165">
        <f>Položky!BD48</f>
        <v>0</v>
      </c>
      <c r="I9" s="166">
        <f>Položky!BE48</f>
        <v>0</v>
      </c>
    </row>
    <row r="10" spans="1:9" s="11" customFormat="1" ht="12.75">
      <c r="A10" s="163" t="s">
        <v>159</v>
      </c>
      <c r="B10" s="86" t="s">
        <v>158</v>
      </c>
      <c r="D10" s="87"/>
      <c r="E10" s="164">
        <v>0</v>
      </c>
      <c r="F10" s="165">
        <f>Položky!G68</f>
        <v>59709.9</v>
      </c>
      <c r="G10" s="165">
        <v>0</v>
      </c>
      <c r="H10" s="165">
        <v>0</v>
      </c>
      <c r="I10" s="166">
        <v>0</v>
      </c>
    </row>
    <row r="11" spans="1:9" s="11" customFormat="1" ht="12.75">
      <c r="A11" s="163" t="str">
        <f>Položky!B69</f>
        <v>733</v>
      </c>
      <c r="B11" s="86" t="str">
        <f>Položky!C69</f>
        <v>Rozvod potrubí</v>
      </c>
      <c r="D11" s="87"/>
      <c r="E11" s="164">
        <f>Položky!BA100</f>
        <v>0</v>
      </c>
      <c r="F11" s="165">
        <f>Položky!G100</f>
        <v>188101.5</v>
      </c>
      <c r="G11" s="165">
        <f>Položky!BC100</f>
        <v>0</v>
      </c>
      <c r="H11" s="165">
        <f>Položky!BD100</f>
        <v>0</v>
      </c>
      <c r="I11" s="166">
        <f>Položky!BE100</f>
        <v>0</v>
      </c>
    </row>
    <row r="12" spans="1:9" s="11" customFormat="1" ht="12.75">
      <c r="A12" s="163" t="str">
        <f>Položky!B101</f>
        <v>734</v>
      </c>
      <c r="B12" s="86" t="str">
        <f>Položky!C101</f>
        <v>Armatury</v>
      </c>
      <c r="D12" s="87"/>
      <c r="E12" s="164">
        <f>Položky!BA141</f>
        <v>0</v>
      </c>
      <c r="F12" s="165">
        <f>Položky!G141</f>
        <v>67725.5</v>
      </c>
      <c r="G12" s="165">
        <f>Položky!BC141</f>
        <v>0</v>
      </c>
      <c r="H12" s="165">
        <f>Položky!BD141</f>
        <v>0</v>
      </c>
      <c r="I12" s="166">
        <f>Položky!BE141</f>
        <v>0</v>
      </c>
    </row>
    <row r="13" spans="1:9" s="11" customFormat="1" ht="12.75">
      <c r="A13" s="163" t="str">
        <f>Položky!B142</f>
        <v>735</v>
      </c>
      <c r="B13" s="86" t="str">
        <f>Položky!C142</f>
        <v>Otopná tělesa</v>
      </c>
      <c r="D13" s="87"/>
      <c r="E13" s="164">
        <f>Položky!BA177</f>
        <v>0</v>
      </c>
      <c r="F13" s="165">
        <f>Položky!G177</f>
        <v>105439.3</v>
      </c>
      <c r="G13" s="165">
        <f>Položky!BC177</f>
        <v>0</v>
      </c>
      <c r="H13" s="165">
        <f>Položky!BD177</f>
        <v>0</v>
      </c>
      <c r="I13" s="166">
        <f>Položky!BE177</f>
        <v>0</v>
      </c>
    </row>
    <row r="14" spans="1:9" s="11" customFormat="1" ht="12.75">
      <c r="A14" s="163" t="str">
        <f>Položky!B178</f>
        <v>767</v>
      </c>
      <c r="B14" s="86" t="str">
        <f>Položky!C178</f>
        <v>Konstrukce zámečnické</v>
      </c>
      <c r="D14" s="87"/>
      <c r="E14" s="164">
        <f>Položky!BA186</f>
        <v>0</v>
      </c>
      <c r="F14" s="165">
        <f>Položky!G186</f>
        <v>11296.5</v>
      </c>
      <c r="G14" s="165">
        <f>Položky!BC186</f>
        <v>0</v>
      </c>
      <c r="H14" s="165">
        <f>Položky!BD186</f>
        <v>0</v>
      </c>
      <c r="I14" s="166">
        <f>Položky!BE186</f>
        <v>0</v>
      </c>
    </row>
    <row r="15" spans="1:9" s="11" customFormat="1" ht="13.5" thickBot="1">
      <c r="A15" s="163" t="str">
        <f>Položky!B187</f>
        <v>783</v>
      </c>
      <c r="B15" s="86" t="str">
        <f>Položky!C187</f>
        <v>Nátěry</v>
      </c>
      <c r="D15" s="87"/>
      <c r="E15" s="164">
        <f>Položky!BA189</f>
        <v>0</v>
      </c>
      <c r="F15" s="165">
        <f>Položky!G189</f>
        <v>2008.3014</v>
      </c>
      <c r="G15" s="165">
        <f>Položky!BC189</f>
        <v>0</v>
      </c>
      <c r="H15" s="165">
        <f>Položky!BD189</f>
        <v>0</v>
      </c>
      <c r="I15" s="166">
        <f>Položky!BE189</f>
        <v>0</v>
      </c>
    </row>
    <row r="16" spans="1:12" s="94" customFormat="1" ht="13.5" thickBot="1">
      <c r="A16" s="88"/>
      <c r="B16" s="89" t="s">
        <v>51</v>
      </c>
      <c r="C16" s="89"/>
      <c r="D16" s="90"/>
      <c r="E16" s="91">
        <f>SUM(E7:E15)</f>
        <v>0</v>
      </c>
      <c r="F16" s="92">
        <f>SUM(F7:F15)</f>
        <v>538860.0014000001</v>
      </c>
      <c r="G16" s="92">
        <f>SUM(G7:G15)</f>
        <v>0</v>
      </c>
      <c r="H16" s="92">
        <f>SUM(H7:H15)</f>
        <v>0</v>
      </c>
      <c r="I16" s="93">
        <f>SUM(I7:I15)</f>
        <v>11140</v>
      </c>
      <c r="L16" s="213">
        <f>SUM(E16:K16)</f>
        <v>550000.0014000001</v>
      </c>
    </row>
    <row r="17" spans="1:9" ht="12.75">
      <c r="A17" s="11"/>
      <c r="B17" s="11"/>
      <c r="C17" s="11"/>
      <c r="D17" s="11"/>
      <c r="E17" s="11"/>
      <c r="F17" s="11"/>
      <c r="G17" s="11"/>
      <c r="H17" s="11"/>
      <c r="I17" s="11"/>
    </row>
    <row r="18" spans="1:57" ht="19.5" customHeight="1">
      <c r="A18" s="1" t="s">
        <v>52</v>
      </c>
      <c r="B18" s="1"/>
      <c r="C18" s="1"/>
      <c r="D18" s="1"/>
      <c r="E18" s="1"/>
      <c r="F18" s="1"/>
      <c r="G18" s="95"/>
      <c r="H18" s="1"/>
      <c r="I18" s="1"/>
      <c r="BA18" s="30"/>
      <c r="BB18" s="30"/>
      <c r="BC18" s="30"/>
      <c r="BD18" s="30"/>
      <c r="BE18" s="30"/>
    </row>
    <row r="19" ht="13.5" thickBot="1"/>
    <row r="20" spans="1:9" ht="12.75">
      <c r="A20" s="96" t="s">
        <v>53</v>
      </c>
      <c r="B20" s="97"/>
      <c r="C20" s="97"/>
      <c r="D20" s="98"/>
      <c r="E20" s="99" t="s">
        <v>54</v>
      </c>
      <c r="F20" s="100" t="s">
        <v>55</v>
      </c>
      <c r="G20" s="101" t="s">
        <v>56</v>
      </c>
      <c r="H20" s="102"/>
      <c r="I20" s="103" t="s">
        <v>54</v>
      </c>
    </row>
    <row r="21" spans="1:53" ht="12.75">
      <c r="A21" s="104" t="s">
        <v>111</v>
      </c>
      <c r="B21" s="105"/>
      <c r="C21" s="105"/>
      <c r="D21" s="106"/>
      <c r="E21" s="107">
        <v>0</v>
      </c>
      <c r="F21" s="108">
        <v>0</v>
      </c>
      <c r="G21" s="109">
        <f aca="true" t="shared" si="0" ref="G21:G28">PSV+HZS</f>
        <v>550000.0014000001</v>
      </c>
      <c r="H21" s="110"/>
      <c r="I21" s="111">
        <f aca="true" t="shared" si="1" ref="I21:I28">E21+F21*G21/100</f>
        <v>0</v>
      </c>
      <c r="BA21">
        <v>0</v>
      </c>
    </row>
    <row r="22" spans="1:53" ht="12.75">
      <c r="A22" s="104" t="s">
        <v>112</v>
      </c>
      <c r="B22" s="105"/>
      <c r="C22" s="105"/>
      <c r="D22" s="106"/>
      <c r="E22" s="107">
        <v>0</v>
      </c>
      <c r="F22" s="108">
        <v>0</v>
      </c>
      <c r="G22" s="109">
        <f t="shared" si="0"/>
        <v>550000.0014000001</v>
      </c>
      <c r="H22" s="110"/>
      <c r="I22" s="111">
        <f t="shared" si="1"/>
        <v>0</v>
      </c>
      <c r="BA22">
        <v>0</v>
      </c>
    </row>
    <row r="23" spans="1:53" ht="12.75">
      <c r="A23" s="104" t="s">
        <v>113</v>
      </c>
      <c r="B23" s="105"/>
      <c r="C23" s="105"/>
      <c r="D23" s="106"/>
      <c r="E23" s="107">
        <v>0</v>
      </c>
      <c r="F23" s="108">
        <v>0</v>
      </c>
      <c r="G23" s="109">
        <f t="shared" si="0"/>
        <v>550000.0014000001</v>
      </c>
      <c r="H23" s="110"/>
      <c r="I23" s="111">
        <f t="shared" si="1"/>
        <v>0</v>
      </c>
      <c r="BA23">
        <v>0</v>
      </c>
    </row>
    <row r="24" spans="1:53" ht="12.75">
      <c r="A24" s="104" t="s">
        <v>114</v>
      </c>
      <c r="B24" s="105"/>
      <c r="C24" s="105"/>
      <c r="D24" s="106"/>
      <c r="E24" s="107">
        <v>0</v>
      </c>
      <c r="F24" s="108">
        <v>4</v>
      </c>
      <c r="G24" s="109">
        <f t="shared" si="0"/>
        <v>550000.0014000001</v>
      </c>
      <c r="H24" s="110"/>
      <c r="I24" s="111">
        <f t="shared" si="1"/>
        <v>22000.000056000004</v>
      </c>
      <c r="BA24">
        <v>0</v>
      </c>
    </row>
    <row r="25" spans="1:53" ht="12.75">
      <c r="A25" s="104" t="s">
        <v>115</v>
      </c>
      <c r="B25" s="105"/>
      <c r="C25" s="105"/>
      <c r="D25" s="106"/>
      <c r="E25" s="107">
        <v>0</v>
      </c>
      <c r="F25" s="108">
        <v>0</v>
      </c>
      <c r="G25" s="109">
        <f t="shared" si="0"/>
        <v>550000.0014000001</v>
      </c>
      <c r="H25" s="110"/>
      <c r="I25" s="111">
        <f t="shared" si="1"/>
        <v>0</v>
      </c>
      <c r="BA25">
        <v>1</v>
      </c>
    </row>
    <row r="26" spans="1:53" ht="12.75">
      <c r="A26" s="104" t="s">
        <v>116</v>
      </c>
      <c r="B26" s="105"/>
      <c r="C26" s="105"/>
      <c r="D26" s="106"/>
      <c r="E26" s="107">
        <v>0</v>
      </c>
      <c r="F26" s="108">
        <v>0</v>
      </c>
      <c r="G26" s="109">
        <f t="shared" si="0"/>
        <v>550000.0014000001</v>
      </c>
      <c r="H26" s="110"/>
      <c r="I26" s="111">
        <f t="shared" si="1"/>
        <v>0</v>
      </c>
      <c r="BA26">
        <v>1</v>
      </c>
    </row>
    <row r="27" spans="1:53" ht="12.75">
      <c r="A27" s="104" t="s">
        <v>117</v>
      </c>
      <c r="B27" s="105"/>
      <c r="C27" s="105"/>
      <c r="D27" s="106"/>
      <c r="E27" s="107">
        <v>0</v>
      </c>
      <c r="F27" s="108">
        <v>0</v>
      </c>
      <c r="G27" s="109">
        <f t="shared" si="0"/>
        <v>550000.0014000001</v>
      </c>
      <c r="H27" s="110"/>
      <c r="I27" s="111">
        <f t="shared" si="1"/>
        <v>0</v>
      </c>
      <c r="BA27">
        <v>2</v>
      </c>
    </row>
    <row r="28" spans="1:53" ht="12.75">
      <c r="A28" s="104" t="s">
        <v>118</v>
      </c>
      <c r="B28" s="105"/>
      <c r="C28" s="105"/>
      <c r="D28" s="106"/>
      <c r="E28" s="107">
        <v>0</v>
      </c>
      <c r="F28" s="108">
        <v>0</v>
      </c>
      <c r="G28" s="109">
        <f t="shared" si="0"/>
        <v>550000.0014000001</v>
      </c>
      <c r="H28" s="110"/>
      <c r="I28" s="111">
        <f t="shared" si="1"/>
        <v>0</v>
      </c>
      <c r="BA28">
        <v>2</v>
      </c>
    </row>
    <row r="29" spans="1:9" ht="13.5" thickBot="1">
      <c r="A29" s="112"/>
      <c r="B29" s="113" t="s">
        <v>57</v>
      </c>
      <c r="C29" s="114"/>
      <c r="D29" s="115"/>
      <c r="E29" s="116"/>
      <c r="F29" s="117"/>
      <c r="G29" s="117"/>
      <c r="H29" s="221">
        <f>SUM(I21:I28)</f>
        <v>22000.000056000004</v>
      </c>
      <c r="I29" s="222"/>
    </row>
    <row r="31" spans="2:9" ht="12.75">
      <c r="B31" s="94"/>
      <c r="F31" s="118"/>
      <c r="G31" s="119"/>
      <c r="H31" s="119"/>
      <c r="I31" s="120"/>
    </row>
    <row r="32" spans="6:9" ht="12.75">
      <c r="F32" s="118"/>
      <c r="G32" s="119"/>
      <c r="H32" s="119"/>
      <c r="I32" s="120"/>
    </row>
    <row r="33" spans="6:9" ht="12.75">
      <c r="F33" s="118"/>
      <c r="G33" s="119"/>
      <c r="H33" s="119"/>
      <c r="I33" s="120"/>
    </row>
    <row r="34" spans="6:9" ht="12.75">
      <c r="F34" s="118"/>
      <c r="G34" s="119"/>
      <c r="H34" s="119"/>
      <c r="I34" s="120"/>
    </row>
    <row r="35" spans="6:9" ht="12.75">
      <c r="F35" s="118"/>
      <c r="G35" s="119"/>
      <c r="H35" s="119"/>
      <c r="I35" s="120"/>
    </row>
    <row r="36" spans="6:9" ht="12.75">
      <c r="F36" s="118"/>
      <c r="G36" s="119"/>
      <c r="H36" s="119"/>
      <c r="I36" s="120"/>
    </row>
    <row r="37" spans="6:9" ht="12.75">
      <c r="F37" s="118"/>
      <c r="G37" s="119"/>
      <c r="H37" s="119"/>
      <c r="I37" s="120"/>
    </row>
    <row r="38" spans="6:9" ht="12.75">
      <c r="F38" s="118"/>
      <c r="G38" s="119"/>
      <c r="H38" s="119"/>
      <c r="I38" s="120"/>
    </row>
    <row r="39" spans="6:9" ht="12.75">
      <c r="F39" s="118"/>
      <c r="G39" s="119"/>
      <c r="H39" s="119"/>
      <c r="I39" s="120"/>
    </row>
    <row r="40" spans="6:9" ht="12.75">
      <c r="F40" s="118"/>
      <c r="G40" s="119"/>
      <c r="H40" s="119"/>
      <c r="I40" s="120"/>
    </row>
    <row r="41" spans="6:9" ht="12.75">
      <c r="F41" s="118"/>
      <c r="G41" s="119"/>
      <c r="H41" s="119"/>
      <c r="I41" s="120"/>
    </row>
    <row r="42" spans="6:9" ht="12.75">
      <c r="F42" s="118"/>
      <c r="G42" s="119"/>
      <c r="H42" s="119"/>
      <c r="I42" s="120"/>
    </row>
    <row r="43" spans="6:9" ht="12.75">
      <c r="F43" s="118"/>
      <c r="G43" s="119"/>
      <c r="H43" s="119"/>
      <c r="I43" s="120"/>
    </row>
    <row r="44" spans="6:9" ht="12.75">
      <c r="F44" s="118"/>
      <c r="G44" s="119"/>
      <c r="H44" s="119"/>
      <c r="I44" s="120"/>
    </row>
    <row r="45" spans="6:9" ht="12.75">
      <c r="F45" s="118"/>
      <c r="G45" s="119"/>
      <c r="H45" s="119"/>
      <c r="I45" s="120"/>
    </row>
    <row r="46" spans="6:9" ht="12.75">
      <c r="F46" s="118"/>
      <c r="G46" s="119"/>
      <c r="H46" s="119"/>
      <c r="I46" s="120"/>
    </row>
    <row r="47" spans="6:9" ht="12.75">
      <c r="F47" s="118"/>
      <c r="G47" s="119"/>
      <c r="H47" s="119"/>
      <c r="I47" s="120"/>
    </row>
    <row r="48" spans="6:9" ht="12.75">
      <c r="F48" s="118"/>
      <c r="G48" s="119"/>
      <c r="H48" s="119"/>
      <c r="I48" s="120"/>
    </row>
    <row r="49" spans="6:9" ht="12.75">
      <c r="F49" s="118"/>
      <c r="G49" s="119"/>
      <c r="H49" s="119"/>
      <c r="I49" s="120"/>
    </row>
    <row r="50" spans="6:9" ht="12.75">
      <c r="F50" s="118"/>
      <c r="G50" s="119"/>
      <c r="H50" s="119"/>
      <c r="I50" s="120"/>
    </row>
    <row r="51" spans="6:9" ht="12.75">
      <c r="F51" s="118"/>
      <c r="G51" s="119"/>
      <c r="H51" s="119"/>
      <c r="I51" s="120"/>
    </row>
    <row r="52" spans="6:9" ht="12.75">
      <c r="F52" s="118"/>
      <c r="G52" s="119"/>
      <c r="H52" s="119"/>
      <c r="I52" s="120"/>
    </row>
    <row r="53" spans="6:9" ht="12.75">
      <c r="F53" s="118"/>
      <c r="G53" s="119"/>
      <c r="H53" s="119"/>
      <c r="I53" s="120"/>
    </row>
    <row r="54" spans="6:9" ht="12.75">
      <c r="F54" s="118"/>
      <c r="G54" s="119"/>
      <c r="H54" s="119"/>
      <c r="I54" s="120"/>
    </row>
    <row r="55" spans="6:9" ht="12.75">
      <c r="F55" s="118"/>
      <c r="G55" s="119"/>
      <c r="H55" s="119"/>
      <c r="I55" s="120"/>
    </row>
    <row r="56" spans="6:9" ht="12.75">
      <c r="F56" s="118"/>
      <c r="G56" s="119"/>
      <c r="H56" s="119"/>
      <c r="I56" s="120"/>
    </row>
    <row r="57" spans="6:9" ht="12.75">
      <c r="F57" s="118"/>
      <c r="G57" s="119"/>
      <c r="H57" s="119"/>
      <c r="I57" s="120"/>
    </row>
    <row r="58" spans="6:9" ht="12.75">
      <c r="F58" s="118"/>
      <c r="G58" s="119"/>
      <c r="H58" s="119"/>
      <c r="I58" s="120"/>
    </row>
    <row r="59" spans="6:9" ht="12.75">
      <c r="F59" s="118"/>
      <c r="G59" s="119"/>
      <c r="H59" s="119"/>
      <c r="I59" s="120"/>
    </row>
    <row r="60" spans="6:9" ht="12.75">
      <c r="F60" s="118"/>
      <c r="G60" s="119"/>
      <c r="H60" s="119"/>
      <c r="I60" s="120"/>
    </row>
    <row r="61" spans="6:9" ht="12.75">
      <c r="F61" s="118"/>
      <c r="G61" s="119"/>
      <c r="H61" s="119"/>
      <c r="I61" s="120"/>
    </row>
    <row r="62" spans="6:9" ht="12.75">
      <c r="F62" s="118"/>
      <c r="G62" s="119"/>
      <c r="H62" s="119"/>
      <c r="I62" s="120"/>
    </row>
    <row r="63" spans="6:9" ht="12.75">
      <c r="F63" s="118"/>
      <c r="G63" s="119"/>
      <c r="H63" s="119"/>
      <c r="I63" s="120"/>
    </row>
    <row r="64" spans="6:9" ht="12.75">
      <c r="F64" s="118"/>
      <c r="G64" s="119"/>
      <c r="H64" s="119"/>
      <c r="I64" s="120"/>
    </row>
    <row r="65" spans="6:9" ht="12.75">
      <c r="F65" s="118"/>
      <c r="G65" s="119"/>
      <c r="H65" s="119"/>
      <c r="I65" s="120"/>
    </row>
    <row r="66" spans="6:9" ht="12.75">
      <c r="F66" s="118"/>
      <c r="G66" s="119"/>
      <c r="H66" s="119"/>
      <c r="I66" s="120"/>
    </row>
    <row r="67" spans="6:9" ht="12.75">
      <c r="F67" s="118"/>
      <c r="G67" s="119"/>
      <c r="H67" s="119"/>
      <c r="I67" s="120"/>
    </row>
    <row r="68" spans="6:9" ht="12.75">
      <c r="F68" s="118"/>
      <c r="G68" s="119"/>
      <c r="H68" s="119"/>
      <c r="I68" s="120"/>
    </row>
    <row r="69" spans="6:9" ht="12.75">
      <c r="F69" s="118"/>
      <c r="G69" s="119"/>
      <c r="H69" s="119"/>
      <c r="I69" s="120"/>
    </row>
    <row r="70" spans="6:9" ht="12.75">
      <c r="F70" s="118"/>
      <c r="G70" s="119"/>
      <c r="H70" s="119"/>
      <c r="I70" s="120"/>
    </row>
    <row r="71" spans="6:9" ht="12.75">
      <c r="F71" s="118"/>
      <c r="G71" s="119"/>
      <c r="H71" s="119"/>
      <c r="I71" s="120"/>
    </row>
    <row r="72" spans="6:9" ht="12.75">
      <c r="F72" s="118"/>
      <c r="G72" s="119"/>
      <c r="H72" s="119"/>
      <c r="I72" s="120"/>
    </row>
    <row r="73" spans="6:9" ht="12.75">
      <c r="F73" s="118"/>
      <c r="G73" s="119"/>
      <c r="H73" s="119"/>
      <c r="I73" s="120"/>
    </row>
    <row r="74" spans="6:9" ht="12.75">
      <c r="F74" s="118"/>
      <c r="G74" s="119"/>
      <c r="H74" s="119"/>
      <c r="I74" s="120"/>
    </row>
    <row r="75" spans="6:9" ht="12.75">
      <c r="F75" s="118"/>
      <c r="G75" s="119"/>
      <c r="H75" s="119"/>
      <c r="I75" s="120"/>
    </row>
    <row r="76" spans="6:9" ht="12.75">
      <c r="F76" s="118"/>
      <c r="G76" s="119"/>
      <c r="H76" s="119"/>
      <c r="I76" s="120"/>
    </row>
    <row r="77" spans="6:9" ht="12.75">
      <c r="F77" s="118"/>
      <c r="G77" s="119"/>
      <c r="H77" s="119"/>
      <c r="I77" s="120"/>
    </row>
    <row r="78" spans="6:9" ht="12.75">
      <c r="F78" s="118"/>
      <c r="G78" s="119"/>
      <c r="H78" s="119"/>
      <c r="I78" s="120"/>
    </row>
    <row r="79" spans="6:9" ht="12.75">
      <c r="F79" s="118"/>
      <c r="G79" s="119"/>
      <c r="H79" s="119"/>
      <c r="I79" s="120"/>
    </row>
    <row r="80" spans="6:9" ht="12.75">
      <c r="F80" s="118"/>
      <c r="G80" s="119"/>
      <c r="H80" s="119"/>
      <c r="I80" s="120"/>
    </row>
  </sheetData>
  <mergeCells count="4">
    <mergeCell ref="H29:I29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62"/>
  <sheetViews>
    <sheetView showGridLines="0" showZeros="0" workbookViewId="0" topLeftCell="A28">
      <selection activeCell="C37" sqref="C37"/>
    </sheetView>
  </sheetViews>
  <sheetFormatPr defaultColWidth="9.00390625" defaultRowHeight="12.75"/>
  <cols>
    <col min="1" max="1" width="4.375" style="121" customWidth="1"/>
    <col min="2" max="2" width="11.625" style="121" customWidth="1"/>
    <col min="3" max="3" width="40.375" style="121" customWidth="1"/>
    <col min="4" max="4" width="5.625" style="121" customWidth="1"/>
    <col min="5" max="5" width="8.625" style="130" customWidth="1"/>
    <col min="6" max="6" width="9.875" style="121" customWidth="1"/>
    <col min="7" max="7" width="13.875" style="121" customWidth="1"/>
    <col min="8" max="11" width="9.125" style="121" customWidth="1"/>
    <col min="12" max="12" width="75.25390625" style="121" customWidth="1"/>
    <col min="13" max="16384" width="9.125" style="121" customWidth="1"/>
  </cols>
  <sheetData>
    <row r="1" spans="1:7" ht="15.75">
      <c r="A1" s="230" t="s">
        <v>58</v>
      </c>
      <c r="B1" s="230"/>
      <c r="C1" s="230"/>
      <c r="D1" s="230"/>
      <c r="E1" s="230"/>
      <c r="F1" s="230"/>
      <c r="G1" s="230"/>
    </row>
    <row r="2" spans="2:7" ht="13.5" thickBot="1">
      <c r="B2" s="122"/>
      <c r="C2" s="123"/>
      <c r="D2" s="123"/>
      <c r="E2" s="124"/>
      <c r="F2" s="123"/>
      <c r="G2" s="123"/>
    </row>
    <row r="3" spans="1:7" ht="13.5" thickTop="1">
      <c r="A3" s="223" t="s">
        <v>5</v>
      </c>
      <c r="B3" s="224"/>
      <c r="C3" s="69" t="str">
        <f>nazevstavby</f>
        <v>REKONSTRUCKE RD S UBYTOVÁNÍM</v>
      </c>
      <c r="D3" s="70"/>
      <c r="E3" s="125" t="s">
        <v>59</v>
      </c>
      <c r="F3" s="126" t="str">
        <f>Rekapitulace!H1</f>
        <v>Z-01</v>
      </c>
      <c r="G3" s="127"/>
    </row>
    <row r="4" spans="1:7" ht="13.5" thickBot="1">
      <c r="A4" s="231" t="s">
        <v>1</v>
      </c>
      <c r="B4" s="226"/>
      <c r="C4" s="75" t="str">
        <f>nazevobjektu</f>
        <v>OSTROV U MACOCHY Č.P. 34, 679 14</v>
      </c>
      <c r="D4" s="76"/>
      <c r="E4" s="232" t="str">
        <f>Rekapitulace!G2</f>
        <v>D.1.4.D - VYTÁPĚNÍ</v>
      </c>
      <c r="F4" s="233"/>
      <c r="G4" s="234"/>
    </row>
    <row r="5" spans="1:7" ht="13.5" thickTop="1">
      <c r="A5" s="128"/>
      <c r="B5" s="129"/>
      <c r="C5" s="129"/>
      <c r="G5" s="131"/>
    </row>
    <row r="6" spans="1:7" ht="12.75">
      <c r="A6" s="132" t="s">
        <v>60</v>
      </c>
      <c r="B6" s="133" t="s">
        <v>61</v>
      </c>
      <c r="C6" s="133" t="s">
        <v>62</v>
      </c>
      <c r="D6" s="133" t="s">
        <v>63</v>
      </c>
      <c r="E6" s="134" t="s">
        <v>64</v>
      </c>
      <c r="F6" s="133" t="s">
        <v>65</v>
      </c>
      <c r="G6" s="135" t="s">
        <v>66</v>
      </c>
    </row>
    <row r="7" spans="1:15" ht="12.75">
      <c r="A7" s="136" t="s">
        <v>67</v>
      </c>
      <c r="B7" s="137" t="s">
        <v>71</v>
      </c>
      <c r="C7" s="138" t="s">
        <v>72</v>
      </c>
      <c r="D7" s="139"/>
      <c r="E7" s="140"/>
      <c r="F7" s="140"/>
      <c r="G7" s="141"/>
      <c r="H7" s="142"/>
      <c r="I7" s="142"/>
      <c r="O7" s="143">
        <v>1</v>
      </c>
    </row>
    <row r="8" spans="1:104" ht="12.75">
      <c r="A8" s="144">
        <v>1</v>
      </c>
      <c r="B8" s="145"/>
      <c r="C8" s="146" t="s">
        <v>168</v>
      </c>
      <c r="D8" s="147" t="s">
        <v>79</v>
      </c>
      <c r="E8" s="148">
        <v>6</v>
      </c>
      <c r="F8" s="148">
        <v>200</v>
      </c>
      <c r="G8" s="149">
        <f aca="true" t="shared" si="0" ref="G8">E8*F8</f>
        <v>1200</v>
      </c>
      <c r="O8" s="143">
        <v>2</v>
      </c>
      <c r="AA8" s="121">
        <v>3</v>
      </c>
      <c r="AB8" s="121">
        <v>7</v>
      </c>
      <c r="AC8" s="121">
        <v>6310009998</v>
      </c>
      <c r="AZ8" s="121">
        <v>2</v>
      </c>
      <c r="BA8" s="121">
        <f aca="true" t="shared" si="1" ref="BA8">IF(AZ8=1,G8,0)</f>
        <v>0</v>
      </c>
      <c r="BB8" s="121">
        <f aca="true" t="shared" si="2" ref="BB8">IF(AZ8=2,G8,0)</f>
        <v>1200</v>
      </c>
      <c r="BC8" s="121">
        <f aca="true" t="shared" si="3" ref="BC8">IF(AZ8=3,G8,0)</f>
        <v>0</v>
      </c>
      <c r="BD8" s="121">
        <f aca="true" t="shared" si="4" ref="BD8">IF(AZ8=4,G8,0)</f>
        <v>0</v>
      </c>
      <c r="BE8" s="121">
        <f aca="true" t="shared" si="5" ref="BE8">IF(AZ8=5,G8,0)</f>
        <v>0</v>
      </c>
      <c r="CZ8" s="121">
        <v>0</v>
      </c>
    </row>
    <row r="9" spans="1:104" ht="12.75">
      <c r="A9" s="144">
        <v>2</v>
      </c>
      <c r="B9" s="145"/>
      <c r="C9" s="175" t="s">
        <v>180</v>
      </c>
      <c r="D9" s="147" t="s">
        <v>73</v>
      </c>
      <c r="E9" s="148">
        <v>404</v>
      </c>
      <c r="F9" s="148">
        <v>22</v>
      </c>
      <c r="G9" s="149">
        <f aca="true" t="shared" si="6" ref="G9:G21">E9*F9</f>
        <v>8888</v>
      </c>
      <c r="O9" s="143">
        <v>2</v>
      </c>
      <c r="AA9" s="121">
        <v>3</v>
      </c>
      <c r="AB9" s="121">
        <v>7</v>
      </c>
      <c r="AC9" s="121">
        <v>6310009998</v>
      </c>
      <c r="AZ9" s="121">
        <v>2</v>
      </c>
      <c r="BA9" s="121">
        <f aca="true" t="shared" si="7" ref="BA9:BA21">IF(AZ9=1,G9,0)</f>
        <v>0</v>
      </c>
      <c r="BB9" s="121">
        <f aca="true" t="shared" si="8" ref="BB9:BB21">IF(AZ9=2,G9,0)</f>
        <v>8888</v>
      </c>
      <c r="BC9" s="121">
        <f aca="true" t="shared" si="9" ref="BC9:BC21">IF(AZ9=3,G9,0)</f>
        <v>0</v>
      </c>
      <c r="BD9" s="121">
        <f aca="true" t="shared" si="10" ref="BD9:BD21">IF(AZ9=4,G9,0)</f>
        <v>0</v>
      </c>
      <c r="BE9" s="121">
        <f aca="true" t="shared" si="11" ref="BE9:BE21">IF(AZ9=5,G9,0)</f>
        <v>0</v>
      </c>
      <c r="CZ9" s="121">
        <v>0</v>
      </c>
    </row>
    <row r="10" spans="1:15" ht="45">
      <c r="A10" s="210">
        <v>3</v>
      </c>
      <c r="B10" s="145"/>
      <c r="C10" s="176" t="s">
        <v>182</v>
      </c>
      <c r="D10" s="147" t="s">
        <v>73</v>
      </c>
      <c r="E10" s="148">
        <v>276</v>
      </c>
      <c r="F10" s="148">
        <v>30</v>
      </c>
      <c r="G10" s="149">
        <f>E10*F10</f>
        <v>8280</v>
      </c>
      <c r="O10" s="143"/>
    </row>
    <row r="11" spans="1:15" ht="45">
      <c r="A11" s="210">
        <v>4</v>
      </c>
      <c r="B11" s="145"/>
      <c r="C11" s="176" t="s">
        <v>181</v>
      </c>
      <c r="D11" s="147" t="s">
        <v>73</v>
      </c>
      <c r="E11" s="148">
        <v>30</v>
      </c>
      <c r="F11" s="148">
        <v>40</v>
      </c>
      <c r="G11" s="149">
        <f>E11*F11</f>
        <v>1200</v>
      </c>
      <c r="O11" s="143"/>
    </row>
    <row r="12" spans="1:104" ht="45">
      <c r="A12" s="210">
        <v>5</v>
      </c>
      <c r="B12" s="145"/>
      <c r="C12" s="177" t="s">
        <v>183</v>
      </c>
      <c r="D12" s="147" t="s">
        <v>73</v>
      </c>
      <c r="E12" s="148">
        <v>68</v>
      </c>
      <c r="F12" s="148">
        <v>42</v>
      </c>
      <c r="G12" s="149">
        <f t="shared" si="6"/>
        <v>2856</v>
      </c>
      <c r="O12" s="143">
        <v>2</v>
      </c>
      <c r="AA12" s="121">
        <v>3</v>
      </c>
      <c r="AB12" s="121">
        <v>7</v>
      </c>
      <c r="AC12" s="121">
        <v>6310010043</v>
      </c>
      <c r="AZ12" s="121">
        <v>2</v>
      </c>
      <c r="BA12" s="121">
        <f t="shared" si="7"/>
        <v>0</v>
      </c>
      <c r="BB12" s="121">
        <f t="shared" si="8"/>
        <v>2856</v>
      </c>
      <c r="BC12" s="121">
        <f t="shared" si="9"/>
        <v>0</v>
      </c>
      <c r="BD12" s="121">
        <f t="shared" si="10"/>
        <v>0</v>
      </c>
      <c r="BE12" s="121">
        <f t="shared" si="11"/>
        <v>0</v>
      </c>
      <c r="CZ12" s="121">
        <v>0</v>
      </c>
    </row>
    <row r="13" spans="1:104" ht="45">
      <c r="A13" s="210">
        <v>6</v>
      </c>
      <c r="B13" s="145"/>
      <c r="C13" s="178" t="s">
        <v>184</v>
      </c>
      <c r="D13" s="147" t="s">
        <v>73</v>
      </c>
      <c r="E13" s="148">
        <v>24</v>
      </c>
      <c r="F13" s="148">
        <v>45</v>
      </c>
      <c r="G13" s="149">
        <f t="shared" si="6"/>
        <v>1080</v>
      </c>
      <c r="O13" s="143">
        <v>2</v>
      </c>
      <c r="AA13" s="121">
        <v>3</v>
      </c>
      <c r="AB13" s="121">
        <v>7</v>
      </c>
      <c r="AC13" s="121">
        <v>6310010044</v>
      </c>
      <c r="AZ13" s="121">
        <v>2</v>
      </c>
      <c r="BA13" s="121">
        <f t="shared" si="7"/>
        <v>0</v>
      </c>
      <c r="BB13" s="121">
        <f t="shared" si="8"/>
        <v>1080</v>
      </c>
      <c r="BC13" s="121">
        <f t="shared" si="9"/>
        <v>0</v>
      </c>
      <c r="BD13" s="121">
        <f t="shared" si="10"/>
        <v>0</v>
      </c>
      <c r="BE13" s="121">
        <f t="shared" si="11"/>
        <v>0</v>
      </c>
      <c r="CZ13" s="121">
        <v>0</v>
      </c>
    </row>
    <row r="14" spans="1:104" ht="45">
      <c r="A14" s="210">
        <v>7</v>
      </c>
      <c r="B14" s="145"/>
      <c r="C14" s="179" t="s">
        <v>185</v>
      </c>
      <c r="D14" s="147" t="s">
        <v>73</v>
      </c>
      <c r="E14" s="148">
        <v>6</v>
      </c>
      <c r="F14" s="148">
        <v>55</v>
      </c>
      <c r="G14" s="149">
        <f aca="true" t="shared" si="12" ref="G14">E14*F14</f>
        <v>330</v>
      </c>
      <c r="O14" s="143">
        <v>2</v>
      </c>
      <c r="AA14" s="121">
        <v>3</v>
      </c>
      <c r="AB14" s="121">
        <v>7</v>
      </c>
      <c r="AC14" s="121">
        <v>6310010045</v>
      </c>
      <c r="AZ14" s="121">
        <v>2</v>
      </c>
      <c r="BA14" s="121">
        <f aca="true" t="shared" si="13" ref="BA14">IF(AZ14=1,G14,0)</f>
        <v>0</v>
      </c>
      <c r="BB14" s="121">
        <f aca="true" t="shared" si="14" ref="BB14">IF(AZ14=2,G14,0)</f>
        <v>330</v>
      </c>
      <c r="BC14" s="121">
        <f aca="true" t="shared" si="15" ref="BC14">IF(AZ14=3,G14,0)</f>
        <v>0</v>
      </c>
      <c r="BD14" s="121">
        <f aca="true" t="shared" si="16" ref="BD14">IF(AZ14=4,G14,0)</f>
        <v>0</v>
      </c>
      <c r="BE14" s="121">
        <f aca="true" t="shared" si="17" ref="BE14">IF(AZ14=5,G14,0)</f>
        <v>0</v>
      </c>
      <c r="CZ14" s="121">
        <v>0</v>
      </c>
    </row>
    <row r="15" spans="1:104" ht="22.5">
      <c r="A15" s="210">
        <v>8</v>
      </c>
      <c r="B15" s="145"/>
      <c r="C15" s="180" t="s">
        <v>186</v>
      </c>
      <c r="D15" s="147" t="s">
        <v>74</v>
      </c>
      <c r="E15" s="148">
        <v>2</v>
      </c>
      <c r="F15" s="148">
        <v>200</v>
      </c>
      <c r="G15" s="149">
        <f t="shared" si="6"/>
        <v>400</v>
      </c>
      <c r="O15" s="143">
        <v>2</v>
      </c>
      <c r="AA15" s="121">
        <v>3</v>
      </c>
      <c r="AB15" s="121">
        <v>7</v>
      </c>
      <c r="AC15" s="121">
        <v>6310019986</v>
      </c>
      <c r="AZ15" s="121">
        <v>2</v>
      </c>
      <c r="BA15" s="121">
        <f t="shared" si="7"/>
        <v>0</v>
      </c>
      <c r="BB15" s="121">
        <f t="shared" si="8"/>
        <v>400</v>
      </c>
      <c r="BC15" s="121">
        <f t="shared" si="9"/>
        <v>0</v>
      </c>
      <c r="BD15" s="121">
        <f t="shared" si="10"/>
        <v>0</v>
      </c>
      <c r="BE15" s="121">
        <f t="shared" si="11"/>
        <v>0</v>
      </c>
      <c r="CZ15" s="121">
        <v>0.002</v>
      </c>
    </row>
    <row r="16" spans="1:104" ht="22.5">
      <c r="A16" s="210">
        <v>9</v>
      </c>
      <c r="B16" s="145"/>
      <c r="C16" s="181" t="s">
        <v>187</v>
      </c>
      <c r="D16" s="147" t="s">
        <v>74</v>
      </c>
      <c r="E16" s="148">
        <v>4</v>
      </c>
      <c r="F16" s="148">
        <v>250</v>
      </c>
      <c r="G16" s="149">
        <f t="shared" si="6"/>
        <v>1000</v>
      </c>
      <c r="O16" s="143">
        <v>2</v>
      </c>
      <c r="AA16" s="121">
        <v>3</v>
      </c>
      <c r="AB16" s="121">
        <v>7</v>
      </c>
      <c r="AC16" s="121">
        <v>6310019989</v>
      </c>
      <c r="AZ16" s="121">
        <v>2</v>
      </c>
      <c r="BA16" s="121">
        <f t="shared" si="7"/>
        <v>0</v>
      </c>
      <c r="BB16" s="121">
        <f t="shared" si="8"/>
        <v>1000</v>
      </c>
      <c r="BC16" s="121">
        <f t="shared" si="9"/>
        <v>0</v>
      </c>
      <c r="BD16" s="121">
        <f t="shared" si="10"/>
        <v>0</v>
      </c>
      <c r="BE16" s="121">
        <f t="shared" si="11"/>
        <v>0</v>
      </c>
      <c r="CZ16" s="121">
        <v>0</v>
      </c>
    </row>
    <row r="17" spans="1:104" ht="12.75">
      <c r="A17" s="210">
        <v>10</v>
      </c>
      <c r="B17" s="145"/>
      <c r="C17" s="182" t="s">
        <v>188</v>
      </c>
      <c r="D17" s="147" t="s">
        <v>73</v>
      </c>
      <c r="E17" s="148">
        <v>3</v>
      </c>
      <c r="F17" s="148">
        <v>50</v>
      </c>
      <c r="G17" s="149">
        <f aca="true" t="shared" si="18" ref="G17:G19">E17*F17</f>
        <v>150</v>
      </c>
      <c r="O17" s="143">
        <v>2</v>
      </c>
      <c r="AA17" s="121">
        <v>3</v>
      </c>
      <c r="AB17" s="121">
        <v>7</v>
      </c>
      <c r="AC17" s="121">
        <v>6310009998</v>
      </c>
      <c r="AZ17" s="121">
        <v>2</v>
      </c>
      <c r="BA17" s="121">
        <f aca="true" t="shared" si="19" ref="BA17">IF(AZ17=1,G17,0)</f>
        <v>0</v>
      </c>
      <c r="BB17" s="121">
        <f aca="true" t="shared" si="20" ref="BB17">IF(AZ17=2,G17,0)</f>
        <v>150</v>
      </c>
      <c r="BC17" s="121">
        <f aca="true" t="shared" si="21" ref="BC17">IF(AZ17=3,G17,0)</f>
        <v>0</v>
      </c>
      <c r="BD17" s="121">
        <f aca="true" t="shared" si="22" ref="BD17">IF(AZ17=4,G17,0)</f>
        <v>0</v>
      </c>
      <c r="BE17" s="121">
        <f aca="true" t="shared" si="23" ref="BE17">IF(AZ17=5,G17,0)</f>
        <v>0</v>
      </c>
      <c r="CZ17" s="121">
        <v>0</v>
      </c>
    </row>
    <row r="18" spans="1:15" ht="56.25">
      <c r="A18" s="210">
        <v>11</v>
      </c>
      <c r="B18" s="145"/>
      <c r="C18" s="205" t="s">
        <v>235</v>
      </c>
      <c r="D18" s="147" t="s">
        <v>73</v>
      </c>
      <c r="E18" s="148">
        <v>2</v>
      </c>
      <c r="F18" s="148">
        <v>200</v>
      </c>
      <c r="G18" s="149">
        <f t="shared" si="18"/>
        <v>400</v>
      </c>
      <c r="O18" s="143"/>
    </row>
    <row r="19" spans="1:15" ht="56.25">
      <c r="A19" s="210">
        <v>12</v>
      </c>
      <c r="B19" s="145"/>
      <c r="C19" s="205" t="s">
        <v>236</v>
      </c>
      <c r="D19" s="147" t="s">
        <v>73</v>
      </c>
      <c r="E19" s="148">
        <v>1</v>
      </c>
      <c r="F19" s="148">
        <v>350</v>
      </c>
      <c r="G19" s="149">
        <f t="shared" si="18"/>
        <v>350</v>
      </c>
      <c r="O19" s="143"/>
    </row>
    <row r="20" spans="1:104" ht="12.75">
      <c r="A20" s="210">
        <v>13</v>
      </c>
      <c r="B20" s="145"/>
      <c r="C20" s="146" t="s">
        <v>122</v>
      </c>
      <c r="D20" s="147" t="s">
        <v>55</v>
      </c>
      <c r="E20" s="148">
        <v>1</v>
      </c>
      <c r="F20" s="148">
        <v>261</v>
      </c>
      <c r="G20" s="149">
        <f t="shared" si="6"/>
        <v>261</v>
      </c>
      <c r="O20" s="143">
        <v>2</v>
      </c>
      <c r="AA20" s="121">
        <v>7</v>
      </c>
      <c r="AB20" s="121">
        <v>1002</v>
      </c>
      <c r="AC20" s="121">
        <v>5</v>
      </c>
      <c r="AZ20" s="121">
        <v>2</v>
      </c>
      <c r="BA20" s="121">
        <f t="shared" si="7"/>
        <v>0</v>
      </c>
      <c r="BB20" s="121">
        <f t="shared" si="8"/>
        <v>261</v>
      </c>
      <c r="BC20" s="121">
        <f t="shared" si="9"/>
        <v>0</v>
      </c>
      <c r="BD20" s="121">
        <f t="shared" si="10"/>
        <v>0</v>
      </c>
      <c r="BE20" s="121">
        <f t="shared" si="11"/>
        <v>0</v>
      </c>
      <c r="CZ20" s="121">
        <v>0</v>
      </c>
    </row>
    <row r="21" spans="1:104" ht="12.75">
      <c r="A21" s="210">
        <v>14</v>
      </c>
      <c r="B21" s="145"/>
      <c r="C21" s="146" t="s">
        <v>76</v>
      </c>
      <c r="D21" s="147" t="s">
        <v>55</v>
      </c>
      <c r="E21" s="148">
        <v>0.5</v>
      </c>
      <c r="F21" s="148">
        <v>261</v>
      </c>
      <c r="G21" s="149">
        <f t="shared" si="6"/>
        <v>130.5</v>
      </c>
      <c r="O21" s="143">
        <v>2</v>
      </c>
      <c r="AA21" s="121">
        <v>7</v>
      </c>
      <c r="AB21" s="121">
        <v>1002</v>
      </c>
      <c r="AC21" s="121">
        <v>5</v>
      </c>
      <c r="AZ21" s="121">
        <v>2</v>
      </c>
      <c r="BA21" s="121">
        <f t="shared" si="7"/>
        <v>0</v>
      </c>
      <c r="BB21" s="121">
        <f t="shared" si="8"/>
        <v>130.5</v>
      </c>
      <c r="BC21" s="121">
        <f t="shared" si="9"/>
        <v>0</v>
      </c>
      <c r="BD21" s="121">
        <f t="shared" si="10"/>
        <v>0</v>
      </c>
      <c r="BE21" s="121">
        <f t="shared" si="11"/>
        <v>0</v>
      </c>
      <c r="CZ21" s="121">
        <v>0</v>
      </c>
    </row>
    <row r="22" spans="1:57" ht="12.75">
      <c r="A22" s="150"/>
      <c r="B22" s="151" t="s">
        <v>69</v>
      </c>
      <c r="C22" s="152" t="str">
        <f>CONCATENATE(B7," ",C7)</f>
        <v>713 Izolace tepelné</v>
      </c>
      <c r="D22" s="150"/>
      <c r="E22" s="153"/>
      <c r="F22" s="153"/>
      <c r="G22" s="154">
        <f>SUM(G7:G21)</f>
        <v>26525.5</v>
      </c>
      <c r="O22" s="143">
        <v>4</v>
      </c>
      <c r="BA22" s="155">
        <f>SUM(BA7:BA21)</f>
        <v>0</v>
      </c>
      <c r="BB22" s="155">
        <f>SUM(BB7:BB21)</f>
        <v>16295.5</v>
      </c>
      <c r="BC22" s="155">
        <f>SUM(BC7:BC21)</f>
        <v>0</v>
      </c>
      <c r="BD22" s="155">
        <f>SUM(BD7:BD21)</f>
        <v>0</v>
      </c>
      <c r="BE22" s="155">
        <f>SUM(BE7:BE21)</f>
        <v>0</v>
      </c>
    </row>
    <row r="23" spans="1:15" ht="12.75">
      <c r="A23" s="136" t="s">
        <v>67</v>
      </c>
      <c r="B23" s="137" t="s">
        <v>77</v>
      </c>
      <c r="C23" s="138" t="s">
        <v>70</v>
      </c>
      <c r="D23" s="139"/>
      <c r="E23" s="140"/>
      <c r="F23" s="140"/>
      <c r="G23" s="141"/>
      <c r="H23" s="142"/>
      <c r="I23" s="142"/>
      <c r="O23" s="143">
        <v>1</v>
      </c>
    </row>
    <row r="24" spans="1:104" ht="12.75">
      <c r="A24" s="144">
        <v>15</v>
      </c>
      <c r="B24" s="145"/>
      <c r="C24" s="146" t="s">
        <v>78</v>
      </c>
      <c r="D24" s="147" t="s">
        <v>79</v>
      </c>
      <c r="E24" s="148">
        <v>24</v>
      </c>
      <c r="F24" s="148">
        <v>120</v>
      </c>
      <c r="G24" s="149">
        <f>E24*F24</f>
        <v>2880</v>
      </c>
      <c r="O24" s="143">
        <v>2</v>
      </c>
      <c r="AA24" s="121">
        <v>10</v>
      </c>
      <c r="AB24" s="121">
        <v>0</v>
      </c>
      <c r="AC24" s="121">
        <v>8</v>
      </c>
      <c r="AZ24" s="121">
        <v>5</v>
      </c>
      <c r="BA24" s="121">
        <f>IF(AZ24=1,G24,0)</f>
        <v>0</v>
      </c>
      <c r="BB24" s="121">
        <f>IF(AZ24=2,G24,0)</f>
        <v>0</v>
      </c>
      <c r="BC24" s="121">
        <f>IF(AZ24=3,G24,0)</f>
        <v>0</v>
      </c>
      <c r="BD24" s="121">
        <f>IF(AZ24=4,G24,0)</f>
        <v>0</v>
      </c>
      <c r="BE24" s="121">
        <f>IF(AZ24=5,G24,0)</f>
        <v>2880</v>
      </c>
      <c r="CZ24" s="121">
        <v>0</v>
      </c>
    </row>
    <row r="25" spans="1:104" ht="12.75">
      <c r="A25" s="144">
        <v>16</v>
      </c>
      <c r="B25" s="145"/>
      <c r="C25" s="146" t="s">
        <v>80</v>
      </c>
      <c r="D25" s="147" t="s">
        <v>79</v>
      </c>
      <c r="E25" s="148">
        <v>16</v>
      </c>
      <c r="F25" s="148">
        <v>250</v>
      </c>
      <c r="G25" s="149">
        <f>E25*F25</f>
        <v>4000</v>
      </c>
      <c r="O25" s="143">
        <v>2</v>
      </c>
      <c r="AA25" s="121">
        <v>10</v>
      </c>
      <c r="AB25" s="121">
        <v>0</v>
      </c>
      <c r="AC25" s="121">
        <v>8</v>
      </c>
      <c r="AZ25" s="121">
        <v>5</v>
      </c>
      <c r="BA25" s="121">
        <f>IF(AZ25=1,G25,0)</f>
        <v>0</v>
      </c>
      <c r="BB25" s="121">
        <f>IF(AZ25=2,G25,0)</f>
        <v>0</v>
      </c>
      <c r="BC25" s="121">
        <f>IF(AZ25=3,G25,0)</f>
        <v>0</v>
      </c>
      <c r="BD25" s="121">
        <f>IF(AZ25=4,G25,0)</f>
        <v>0</v>
      </c>
      <c r="BE25" s="121">
        <f>IF(AZ25=5,G25,0)</f>
        <v>4000</v>
      </c>
      <c r="CZ25" s="121">
        <v>0</v>
      </c>
    </row>
    <row r="26" spans="1:104" ht="12.75">
      <c r="A26" s="210">
        <v>17</v>
      </c>
      <c r="B26" s="145"/>
      <c r="C26" s="146" t="s">
        <v>81</v>
      </c>
      <c r="D26" s="147" t="s">
        <v>79</v>
      </c>
      <c r="E26" s="148">
        <v>12</v>
      </c>
      <c r="F26" s="148">
        <v>220</v>
      </c>
      <c r="G26" s="149">
        <f>E26*F26</f>
        <v>2640</v>
      </c>
      <c r="O26" s="143">
        <v>2</v>
      </c>
      <c r="AA26" s="121">
        <v>10</v>
      </c>
      <c r="AB26" s="121">
        <v>0</v>
      </c>
      <c r="AC26" s="121">
        <v>8</v>
      </c>
      <c r="AZ26" s="121">
        <v>5</v>
      </c>
      <c r="BA26" s="121">
        <f>IF(AZ26=1,G26,0)</f>
        <v>0</v>
      </c>
      <c r="BB26" s="121">
        <f>IF(AZ26=2,G26,0)</f>
        <v>0</v>
      </c>
      <c r="BC26" s="121">
        <f>IF(AZ26=3,G26,0)</f>
        <v>0</v>
      </c>
      <c r="BD26" s="121">
        <f>IF(AZ26=4,G26,0)</f>
        <v>0</v>
      </c>
      <c r="BE26" s="121">
        <f>IF(AZ26=5,G26,0)</f>
        <v>2640</v>
      </c>
      <c r="CZ26" s="121">
        <v>0</v>
      </c>
    </row>
    <row r="27" spans="1:104" ht="12.75">
      <c r="A27" s="210">
        <v>18</v>
      </c>
      <c r="B27" s="145"/>
      <c r="C27" s="146" t="s">
        <v>169</v>
      </c>
      <c r="D27" s="147" t="s">
        <v>79</v>
      </c>
      <c r="E27" s="148">
        <v>3</v>
      </c>
      <c r="F27" s="148">
        <v>180</v>
      </c>
      <c r="G27" s="149">
        <f>E27*F27</f>
        <v>540</v>
      </c>
      <c r="O27" s="143">
        <v>2</v>
      </c>
      <c r="AA27" s="121">
        <v>10</v>
      </c>
      <c r="AB27" s="121">
        <v>0</v>
      </c>
      <c r="AC27" s="121">
        <v>8</v>
      </c>
      <c r="AZ27" s="121">
        <v>5</v>
      </c>
      <c r="BA27" s="121">
        <f>IF(AZ27=1,G27,0)</f>
        <v>0</v>
      </c>
      <c r="BB27" s="121">
        <f>IF(AZ27=2,G27,0)</f>
        <v>0</v>
      </c>
      <c r="BC27" s="121">
        <f>IF(AZ27=3,G27,0)</f>
        <v>0</v>
      </c>
      <c r="BD27" s="121">
        <f>IF(AZ27=4,G27,0)</f>
        <v>0</v>
      </c>
      <c r="BE27" s="121">
        <f>IF(AZ27=5,G27,0)</f>
        <v>540</v>
      </c>
      <c r="CZ27" s="121">
        <v>0</v>
      </c>
    </row>
    <row r="28" spans="1:104" ht="12.75">
      <c r="A28" s="210">
        <v>19</v>
      </c>
      <c r="B28" s="145"/>
      <c r="C28" s="146" t="s">
        <v>82</v>
      </c>
      <c r="D28" s="147" t="s">
        <v>79</v>
      </c>
      <c r="E28" s="148">
        <v>6</v>
      </c>
      <c r="F28" s="148">
        <v>180</v>
      </c>
      <c r="G28" s="149">
        <f>E28*F28</f>
        <v>1080</v>
      </c>
      <c r="O28" s="143">
        <v>2</v>
      </c>
      <c r="AA28" s="121">
        <v>10</v>
      </c>
      <c r="AB28" s="121">
        <v>0</v>
      </c>
      <c r="AC28" s="121">
        <v>8</v>
      </c>
      <c r="AZ28" s="121">
        <v>5</v>
      </c>
      <c r="BA28" s="121">
        <f>IF(AZ28=1,G28,0)</f>
        <v>0</v>
      </c>
      <c r="BB28" s="121">
        <f>IF(AZ28=2,G28,0)</f>
        <v>0</v>
      </c>
      <c r="BC28" s="121">
        <f>IF(AZ28=3,G28,0)</f>
        <v>0</v>
      </c>
      <c r="BD28" s="121">
        <f>IF(AZ28=4,G28,0)</f>
        <v>0</v>
      </c>
      <c r="BE28" s="121">
        <f>IF(AZ28=5,G28,0)</f>
        <v>1080</v>
      </c>
      <c r="CZ28" s="121">
        <v>0</v>
      </c>
    </row>
    <row r="29" spans="1:57" ht="12.75">
      <c r="A29" s="150"/>
      <c r="B29" s="151" t="s">
        <v>69</v>
      </c>
      <c r="C29" s="152" t="str">
        <f>CONCATENATE(B23," ",C23)</f>
        <v>730 Ústřední vytápění</v>
      </c>
      <c r="D29" s="150"/>
      <c r="E29" s="153"/>
      <c r="F29" s="153"/>
      <c r="G29" s="154">
        <f>SUM(G23:G28)</f>
        <v>11140</v>
      </c>
      <c r="O29" s="143">
        <v>4</v>
      </c>
      <c r="BA29" s="155">
        <f>SUM(BA23:BA27)</f>
        <v>0</v>
      </c>
      <c r="BB29" s="155">
        <f>SUM(BB23:BB27)</f>
        <v>0</v>
      </c>
      <c r="BC29" s="155">
        <f>SUM(BC23:BC27)</f>
        <v>0</v>
      </c>
      <c r="BD29" s="155">
        <f>SUM(BD23:BD27)</f>
        <v>0</v>
      </c>
      <c r="BE29" s="155">
        <f>SUM(BE23:BE27)</f>
        <v>10060</v>
      </c>
    </row>
    <row r="30" spans="1:15" ht="12.75">
      <c r="A30" s="136" t="s">
        <v>67</v>
      </c>
      <c r="B30" s="137" t="s">
        <v>83</v>
      </c>
      <c r="C30" s="138" t="s">
        <v>84</v>
      </c>
      <c r="D30" s="139"/>
      <c r="E30" s="140"/>
      <c r="F30" s="140"/>
      <c r="G30" s="141"/>
      <c r="H30" s="142"/>
      <c r="I30" s="142"/>
      <c r="O30" s="143">
        <v>1</v>
      </c>
    </row>
    <row r="31" spans="1:104" ht="12.75">
      <c r="A31" s="144">
        <v>20</v>
      </c>
      <c r="B31" s="145"/>
      <c r="C31" s="146" t="s">
        <v>170</v>
      </c>
      <c r="D31" s="147" t="s">
        <v>79</v>
      </c>
      <c r="E31" s="148">
        <v>4</v>
      </c>
      <c r="F31" s="148">
        <v>200</v>
      </c>
      <c r="G31" s="149">
        <f aca="true" t="shared" si="24" ref="G31">E31*F31</f>
        <v>800</v>
      </c>
      <c r="O31" s="143">
        <v>2</v>
      </c>
      <c r="AA31" s="121">
        <v>3</v>
      </c>
      <c r="AB31" s="121">
        <v>7</v>
      </c>
      <c r="AC31" s="121">
        <v>6310009998</v>
      </c>
      <c r="AZ31" s="121">
        <v>2</v>
      </c>
      <c r="BA31" s="121">
        <f aca="true" t="shared" si="25" ref="BA31">IF(AZ31=1,G31,0)</f>
        <v>0</v>
      </c>
      <c r="BB31" s="121">
        <f aca="true" t="shared" si="26" ref="BB31">IF(AZ31=2,G31,0)</f>
        <v>800</v>
      </c>
      <c r="BC31" s="121">
        <f aca="true" t="shared" si="27" ref="BC31">IF(AZ31=3,G31,0)</f>
        <v>0</v>
      </c>
      <c r="BD31" s="121">
        <f aca="true" t="shared" si="28" ref="BD31">IF(AZ31=4,G31,0)</f>
        <v>0</v>
      </c>
      <c r="BE31" s="121">
        <f aca="true" t="shared" si="29" ref="BE31">IF(AZ31=5,G31,0)</f>
        <v>0</v>
      </c>
      <c r="CZ31" s="121">
        <v>0</v>
      </c>
    </row>
    <row r="32" spans="1:104" s="209" customFormat="1" ht="22.5">
      <c r="A32" s="210">
        <v>21</v>
      </c>
      <c r="B32" s="204"/>
      <c r="C32" s="205" t="s">
        <v>231</v>
      </c>
      <c r="D32" s="206" t="s">
        <v>75</v>
      </c>
      <c r="E32" s="207">
        <v>0.9</v>
      </c>
      <c r="F32" s="207">
        <v>3000</v>
      </c>
      <c r="G32" s="208">
        <f aca="true" t="shared" si="30" ref="G32">E32*F32</f>
        <v>2700</v>
      </c>
      <c r="O32" s="209">
        <v>2</v>
      </c>
      <c r="AA32" s="209">
        <v>3</v>
      </c>
      <c r="AB32" s="209">
        <v>7</v>
      </c>
      <c r="AC32" s="209">
        <v>6310009998</v>
      </c>
      <c r="AZ32" s="209">
        <v>2</v>
      </c>
      <c r="BA32" s="209">
        <f aca="true" t="shared" si="31" ref="BA32">IF(AZ32=1,G32,0)</f>
        <v>0</v>
      </c>
      <c r="BB32" s="209">
        <f aca="true" t="shared" si="32" ref="BB32">IF(AZ32=2,G32,0)</f>
        <v>2700</v>
      </c>
      <c r="BC32" s="209">
        <f aca="true" t="shared" si="33" ref="BC32">IF(AZ32=3,G32,0)</f>
        <v>0</v>
      </c>
      <c r="BD32" s="209">
        <f aca="true" t="shared" si="34" ref="BD32">IF(AZ32=4,G32,0)</f>
        <v>0</v>
      </c>
      <c r="BE32" s="209">
        <f aca="true" t="shared" si="35" ref="BE32">IF(AZ32=5,G32,0)</f>
        <v>0</v>
      </c>
      <c r="CZ32" s="209">
        <v>0</v>
      </c>
    </row>
    <row r="33" spans="1:104" ht="12.75">
      <c r="A33" s="210">
        <v>22</v>
      </c>
      <c r="B33" s="145"/>
      <c r="C33" s="146" t="s">
        <v>125</v>
      </c>
      <c r="D33" s="147" t="s">
        <v>85</v>
      </c>
      <c r="E33" s="148">
        <v>1</v>
      </c>
      <c r="F33" s="148">
        <v>3400</v>
      </c>
      <c r="G33" s="149">
        <f>E33*F33</f>
        <v>3400</v>
      </c>
      <c r="O33" s="143">
        <v>2</v>
      </c>
      <c r="AA33" s="121">
        <v>1</v>
      </c>
      <c r="AB33" s="121">
        <v>7</v>
      </c>
      <c r="AC33" s="121">
        <v>7</v>
      </c>
      <c r="AZ33" s="121">
        <v>2</v>
      </c>
      <c r="BA33" s="121">
        <f>IF(AZ33=1,G33,0)</f>
        <v>0</v>
      </c>
      <c r="BB33" s="121">
        <f>IF(AZ33=2,G33,0)</f>
        <v>3400</v>
      </c>
      <c r="BC33" s="121">
        <f>IF(AZ33=3,G33,0)</f>
        <v>0</v>
      </c>
      <c r="BD33" s="121">
        <f>IF(AZ33=4,G33,0)</f>
        <v>0</v>
      </c>
      <c r="BE33" s="121">
        <f>IF(AZ33=5,G33,0)</f>
        <v>0</v>
      </c>
      <c r="CZ33" s="121">
        <v>0.01055</v>
      </c>
    </row>
    <row r="34" spans="1:104" ht="67.5">
      <c r="A34" s="210">
        <v>23</v>
      </c>
      <c r="B34" s="145"/>
      <c r="C34" s="211" t="s">
        <v>245</v>
      </c>
      <c r="D34" s="147" t="s">
        <v>85</v>
      </c>
      <c r="E34" s="148">
        <v>1</v>
      </c>
      <c r="F34" s="148">
        <v>33000</v>
      </c>
      <c r="G34" s="149">
        <f>E34*F34</f>
        <v>33000</v>
      </c>
      <c r="O34" s="143">
        <v>2</v>
      </c>
      <c r="AA34" s="121">
        <v>3</v>
      </c>
      <c r="AB34" s="121">
        <v>7</v>
      </c>
      <c r="AC34" s="121">
        <v>484174902</v>
      </c>
      <c r="AZ34" s="121">
        <v>2</v>
      </c>
      <c r="BA34" s="121">
        <f>IF(AZ34=1,G34,0)</f>
        <v>0</v>
      </c>
      <c r="BB34" s="121">
        <f>IF(AZ34=2,G34,0)</f>
        <v>33000</v>
      </c>
      <c r="BC34" s="121">
        <f>IF(AZ34=3,G34,0)</f>
        <v>0</v>
      </c>
      <c r="BD34" s="121">
        <f>IF(AZ34=4,G34,0)</f>
        <v>0</v>
      </c>
      <c r="BE34" s="121">
        <f>IF(AZ34=5,G34,0)</f>
        <v>0</v>
      </c>
      <c r="CZ34" s="121">
        <v>0.047</v>
      </c>
    </row>
    <row r="35" spans="1:7" s="170" customFormat="1" ht="112.5">
      <c r="A35" s="210">
        <v>24</v>
      </c>
      <c r="B35" s="145"/>
      <c r="C35" s="211" t="s">
        <v>246</v>
      </c>
      <c r="D35" s="167" t="s">
        <v>85</v>
      </c>
      <c r="E35" s="168">
        <v>1</v>
      </c>
      <c r="F35" s="168">
        <v>5100</v>
      </c>
      <c r="G35" s="169">
        <f>E35*F35</f>
        <v>5100</v>
      </c>
    </row>
    <row r="36" spans="1:7" s="170" customFormat="1" ht="56.25">
      <c r="A36" s="210">
        <v>25</v>
      </c>
      <c r="B36" s="145"/>
      <c r="C36" s="211" t="s">
        <v>247</v>
      </c>
      <c r="D36" s="167" t="s">
        <v>85</v>
      </c>
      <c r="E36" s="168">
        <v>1</v>
      </c>
      <c r="F36" s="168">
        <v>3500</v>
      </c>
      <c r="G36" s="169">
        <f>E36*F36</f>
        <v>3500</v>
      </c>
    </row>
    <row r="37" spans="1:7" s="170" customFormat="1" ht="59.25" customHeight="1">
      <c r="A37" s="210">
        <v>26</v>
      </c>
      <c r="B37" s="145"/>
      <c r="C37" s="211" t="s">
        <v>248</v>
      </c>
      <c r="D37" s="167" t="s">
        <v>85</v>
      </c>
      <c r="E37" s="168">
        <v>2</v>
      </c>
      <c r="F37" s="168">
        <v>3300</v>
      </c>
      <c r="G37" s="208">
        <f aca="true" t="shared" si="36" ref="G37:G47">E37*F37</f>
        <v>6600</v>
      </c>
    </row>
    <row r="38" spans="1:7" s="170" customFormat="1" ht="12.75">
      <c r="A38" s="210">
        <v>27</v>
      </c>
      <c r="B38" s="145"/>
      <c r="C38" s="146" t="s">
        <v>139</v>
      </c>
      <c r="D38" s="167" t="s">
        <v>85</v>
      </c>
      <c r="E38" s="168">
        <v>1</v>
      </c>
      <c r="F38" s="168">
        <v>9000</v>
      </c>
      <c r="G38" s="208">
        <f t="shared" si="36"/>
        <v>9000</v>
      </c>
    </row>
    <row r="39" spans="1:15" ht="12.75">
      <c r="A39" s="210">
        <v>28</v>
      </c>
      <c r="B39" s="145"/>
      <c r="C39" s="146" t="s">
        <v>126</v>
      </c>
      <c r="D39" s="147" t="s">
        <v>85</v>
      </c>
      <c r="E39" s="148">
        <v>1</v>
      </c>
      <c r="F39" s="148">
        <v>3500</v>
      </c>
      <c r="G39" s="208">
        <f t="shared" si="36"/>
        <v>3500</v>
      </c>
      <c r="O39" s="143"/>
    </row>
    <row r="40" spans="1:15" ht="33.75">
      <c r="A40" s="210">
        <v>29</v>
      </c>
      <c r="B40" s="145"/>
      <c r="C40" s="176" t="s">
        <v>189</v>
      </c>
      <c r="D40" s="147" t="s">
        <v>85</v>
      </c>
      <c r="E40" s="148">
        <v>1</v>
      </c>
      <c r="F40" s="148">
        <v>4000</v>
      </c>
      <c r="G40" s="208">
        <f t="shared" si="36"/>
        <v>4000</v>
      </c>
      <c r="O40" s="143"/>
    </row>
    <row r="41" spans="1:15" ht="12.75" customHeight="1">
      <c r="A41" s="210">
        <v>30</v>
      </c>
      <c r="B41" s="145"/>
      <c r="C41" s="176" t="s">
        <v>190</v>
      </c>
      <c r="D41" s="147" t="s">
        <v>85</v>
      </c>
      <c r="E41" s="148">
        <v>1</v>
      </c>
      <c r="F41" s="148">
        <v>1200</v>
      </c>
      <c r="G41" s="208">
        <f t="shared" si="36"/>
        <v>1200</v>
      </c>
      <c r="O41" s="143"/>
    </row>
    <row r="42" spans="1:15" ht="22.5">
      <c r="A42" s="210">
        <v>31</v>
      </c>
      <c r="B42" s="145"/>
      <c r="C42" s="176" t="s">
        <v>191</v>
      </c>
      <c r="D42" s="147" t="s">
        <v>74</v>
      </c>
      <c r="E42" s="148">
        <v>1</v>
      </c>
      <c r="F42" s="148">
        <v>200</v>
      </c>
      <c r="G42" s="208">
        <f t="shared" si="36"/>
        <v>200</v>
      </c>
      <c r="O42" s="143"/>
    </row>
    <row r="43" spans="1:15" ht="22.5">
      <c r="A43" s="210">
        <v>32</v>
      </c>
      <c r="B43" s="145"/>
      <c r="C43" s="176" t="s">
        <v>192</v>
      </c>
      <c r="D43" s="147" t="s">
        <v>74</v>
      </c>
      <c r="E43" s="148">
        <v>1</v>
      </c>
      <c r="F43" s="148">
        <v>300</v>
      </c>
      <c r="G43" s="208">
        <f t="shared" si="36"/>
        <v>300</v>
      </c>
      <c r="O43" s="143"/>
    </row>
    <row r="44" spans="1:15" ht="22.5">
      <c r="A44" s="210">
        <v>33</v>
      </c>
      <c r="B44" s="145"/>
      <c r="C44" s="176" t="s">
        <v>193</v>
      </c>
      <c r="D44" s="147" t="s">
        <v>74</v>
      </c>
      <c r="E44" s="148">
        <v>2</v>
      </c>
      <c r="F44" s="148">
        <v>600</v>
      </c>
      <c r="G44" s="208">
        <f t="shared" si="36"/>
        <v>1200</v>
      </c>
      <c r="O44" s="143"/>
    </row>
    <row r="45" spans="1:15" ht="22.5">
      <c r="A45" s="210">
        <v>34</v>
      </c>
      <c r="B45" s="145"/>
      <c r="C45" s="176" t="s">
        <v>194</v>
      </c>
      <c r="D45" s="147" t="s">
        <v>74</v>
      </c>
      <c r="E45" s="148">
        <v>2</v>
      </c>
      <c r="F45" s="148">
        <v>1200</v>
      </c>
      <c r="G45" s="208">
        <f t="shared" si="36"/>
        <v>2400</v>
      </c>
      <c r="O45" s="143"/>
    </row>
    <row r="46" spans="1:104" ht="12.75">
      <c r="A46" s="210">
        <v>35</v>
      </c>
      <c r="B46" s="145"/>
      <c r="C46" s="146" t="s">
        <v>121</v>
      </c>
      <c r="D46" s="147" t="s">
        <v>55</v>
      </c>
      <c r="E46" s="148">
        <v>1</v>
      </c>
      <c r="F46" s="148">
        <v>769</v>
      </c>
      <c r="G46" s="208">
        <f t="shared" si="36"/>
        <v>769</v>
      </c>
      <c r="O46" s="143">
        <v>2</v>
      </c>
      <c r="AA46" s="121">
        <v>7</v>
      </c>
      <c r="AB46" s="121">
        <v>1002</v>
      </c>
      <c r="AC46" s="121">
        <v>5</v>
      </c>
      <c r="AZ46" s="121">
        <v>2</v>
      </c>
      <c r="BA46" s="121">
        <f>IF(AZ46=1,G46,0)</f>
        <v>0</v>
      </c>
      <c r="BB46" s="121">
        <f>IF(AZ46=2,G46,0)</f>
        <v>769</v>
      </c>
      <c r="BC46" s="121">
        <f>IF(AZ46=3,G46,0)</f>
        <v>0</v>
      </c>
      <c r="BD46" s="121">
        <f>IF(AZ46=4,G46,0)</f>
        <v>0</v>
      </c>
      <c r="BE46" s="121">
        <f>IF(AZ46=5,G46,0)</f>
        <v>0</v>
      </c>
      <c r="CZ46" s="121">
        <v>0</v>
      </c>
    </row>
    <row r="47" spans="1:104" ht="12.75">
      <c r="A47" s="210">
        <v>36</v>
      </c>
      <c r="B47" s="145"/>
      <c r="C47" s="146" t="s">
        <v>86</v>
      </c>
      <c r="D47" s="147" t="s">
        <v>55</v>
      </c>
      <c r="E47" s="148">
        <v>0.5</v>
      </c>
      <c r="F47" s="148">
        <v>769</v>
      </c>
      <c r="G47" s="208">
        <f t="shared" si="36"/>
        <v>384.5</v>
      </c>
      <c r="O47" s="143">
        <v>2</v>
      </c>
      <c r="AA47" s="121">
        <v>7</v>
      </c>
      <c r="AB47" s="121">
        <v>1002</v>
      </c>
      <c r="AC47" s="121">
        <v>5</v>
      </c>
      <c r="AZ47" s="121">
        <v>2</v>
      </c>
      <c r="BA47" s="121">
        <f>IF(AZ47=1,G47,0)</f>
        <v>0</v>
      </c>
      <c r="BB47" s="121">
        <f>IF(AZ47=2,G47,0)</f>
        <v>384.5</v>
      </c>
      <c r="BC47" s="121">
        <f>IF(AZ47=3,G47,0)</f>
        <v>0</v>
      </c>
      <c r="BD47" s="121">
        <f>IF(AZ47=4,G47,0)</f>
        <v>0</v>
      </c>
      <c r="BE47" s="121">
        <f>IF(AZ47=5,G47,0)</f>
        <v>0</v>
      </c>
      <c r="CZ47" s="121">
        <v>0</v>
      </c>
    </row>
    <row r="48" spans="1:57" ht="12.75">
      <c r="A48" s="150"/>
      <c r="B48" s="151" t="s">
        <v>69</v>
      </c>
      <c r="C48" s="152" t="str">
        <f>CONCATENATE(B30," ",C30)</f>
        <v>731 Kotelny</v>
      </c>
      <c r="D48" s="150"/>
      <c r="E48" s="153"/>
      <c r="F48" s="153"/>
      <c r="G48" s="154">
        <f>SUM(G30:G47)</f>
        <v>78053.5</v>
      </c>
      <c r="O48" s="143">
        <v>4</v>
      </c>
      <c r="BA48" s="155">
        <f>SUM(BA30:BA47)</f>
        <v>0</v>
      </c>
      <c r="BB48" s="155">
        <f>SUM(BB30:BB47)</f>
        <v>41053.5</v>
      </c>
      <c r="BC48" s="155">
        <f>SUM(BC30:BC47)</f>
        <v>0</v>
      </c>
      <c r="BD48" s="155">
        <f>SUM(BD30:BD47)</f>
        <v>0</v>
      </c>
      <c r="BE48" s="155">
        <f>SUM(BE30:BE47)</f>
        <v>0</v>
      </c>
    </row>
    <row r="49" spans="1:15" ht="12.75">
      <c r="A49" s="136" t="s">
        <v>67</v>
      </c>
      <c r="B49" s="137" t="s">
        <v>159</v>
      </c>
      <c r="C49" s="138" t="s">
        <v>158</v>
      </c>
      <c r="D49" s="139"/>
      <c r="E49" s="140"/>
      <c r="F49" s="140"/>
      <c r="G49" s="141"/>
      <c r="H49" s="142"/>
      <c r="I49" s="142"/>
      <c r="O49" s="143">
        <v>1</v>
      </c>
    </row>
    <row r="50" spans="1:104" ht="12.75">
      <c r="A50" s="144">
        <v>37</v>
      </c>
      <c r="B50" s="145"/>
      <c r="C50" s="146" t="s">
        <v>171</v>
      </c>
      <c r="D50" s="147" t="s">
        <v>79</v>
      </c>
      <c r="E50" s="148">
        <v>3</v>
      </c>
      <c r="F50" s="148">
        <v>200</v>
      </c>
      <c r="G50" s="149">
        <f aca="true" t="shared" si="37" ref="G50:G67">E50*F50</f>
        <v>600</v>
      </c>
      <c r="O50" s="143">
        <v>2</v>
      </c>
      <c r="AA50" s="121">
        <v>3</v>
      </c>
      <c r="AB50" s="121">
        <v>7</v>
      </c>
      <c r="AC50" s="121">
        <v>6310009998</v>
      </c>
      <c r="AZ50" s="121">
        <v>2</v>
      </c>
      <c r="BA50" s="121">
        <f aca="true" t="shared" si="38" ref="BA50">IF(AZ50=1,G50,0)</f>
        <v>0</v>
      </c>
      <c r="BB50" s="121">
        <f aca="true" t="shared" si="39" ref="BB50">IF(AZ50=2,G50,0)</f>
        <v>600</v>
      </c>
      <c r="BC50" s="121">
        <f aca="true" t="shared" si="40" ref="BC50">IF(AZ50=3,G50,0)</f>
        <v>0</v>
      </c>
      <c r="BD50" s="121">
        <f aca="true" t="shared" si="41" ref="BD50">IF(AZ50=4,G50,0)</f>
        <v>0</v>
      </c>
      <c r="BE50" s="121">
        <f aca="true" t="shared" si="42" ref="BE50">IF(AZ50=5,G50,0)</f>
        <v>0</v>
      </c>
      <c r="CZ50" s="121">
        <v>0</v>
      </c>
    </row>
    <row r="51" spans="1:15" ht="12.75" customHeight="1">
      <c r="A51" s="144">
        <v>38</v>
      </c>
      <c r="B51" s="145"/>
      <c r="C51" s="146" t="s">
        <v>128</v>
      </c>
      <c r="D51" s="147" t="s">
        <v>85</v>
      </c>
      <c r="E51" s="148">
        <v>1</v>
      </c>
      <c r="F51" s="148">
        <v>2200</v>
      </c>
      <c r="G51" s="149">
        <f t="shared" si="37"/>
        <v>2200</v>
      </c>
      <c r="O51" s="143"/>
    </row>
    <row r="52" spans="1:104" ht="33.75">
      <c r="A52" s="210">
        <v>39</v>
      </c>
      <c r="B52" s="145"/>
      <c r="C52" s="211" t="s">
        <v>250</v>
      </c>
      <c r="D52" s="147" t="s">
        <v>85</v>
      </c>
      <c r="E52" s="148">
        <v>1</v>
      </c>
      <c r="F52" s="148">
        <v>17500</v>
      </c>
      <c r="G52" s="149">
        <f t="shared" si="37"/>
        <v>17500</v>
      </c>
      <c r="O52" s="143">
        <v>2</v>
      </c>
      <c r="AA52" s="121">
        <v>3</v>
      </c>
      <c r="AB52" s="121">
        <v>7</v>
      </c>
      <c r="AC52" s="121">
        <v>484174902</v>
      </c>
      <c r="AZ52" s="121">
        <v>2</v>
      </c>
      <c r="BA52" s="121">
        <f>IF(AZ52=1,G52,0)</f>
        <v>0</v>
      </c>
      <c r="BB52" s="121">
        <f>IF(AZ52=2,G52,0)</f>
        <v>17500</v>
      </c>
      <c r="BC52" s="121">
        <f>IF(AZ52=3,G52,0)</f>
        <v>0</v>
      </c>
      <c r="BD52" s="121">
        <f>IF(AZ52=4,G52,0)</f>
        <v>0</v>
      </c>
      <c r="BE52" s="121">
        <f>IF(AZ52=5,G52,0)</f>
        <v>0</v>
      </c>
      <c r="CZ52" s="121">
        <v>0.047</v>
      </c>
    </row>
    <row r="53" spans="1:104" ht="12.75">
      <c r="A53" s="210">
        <v>40</v>
      </c>
      <c r="B53" s="145"/>
      <c r="C53" s="205" t="s">
        <v>237</v>
      </c>
      <c r="D53" s="147" t="s">
        <v>74</v>
      </c>
      <c r="E53" s="148">
        <v>2</v>
      </c>
      <c r="F53" s="148">
        <v>4500</v>
      </c>
      <c r="G53" s="149">
        <f t="shared" si="37"/>
        <v>9000</v>
      </c>
      <c r="H53"/>
      <c r="I53"/>
      <c r="J53"/>
      <c r="K53"/>
      <c r="L53"/>
      <c r="M53"/>
      <c r="N53"/>
      <c r="O53" s="14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 s="155"/>
      <c r="BB53" s="155"/>
      <c r="BC53" s="155"/>
      <c r="BD53" s="155"/>
      <c r="BE53" s="155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</row>
    <row r="54" spans="1:57" ht="12.75">
      <c r="A54" s="210">
        <v>41</v>
      </c>
      <c r="B54" s="145"/>
      <c r="C54" s="146" t="s">
        <v>155</v>
      </c>
      <c r="D54" s="147" t="s">
        <v>74</v>
      </c>
      <c r="E54" s="148">
        <v>5</v>
      </c>
      <c r="F54" s="148">
        <v>150</v>
      </c>
      <c r="G54" s="149">
        <f t="shared" si="37"/>
        <v>750</v>
      </c>
      <c r="H54"/>
      <c r="I54"/>
      <c r="J54"/>
      <c r="K54"/>
      <c r="L54"/>
      <c r="M54"/>
      <c r="N54"/>
      <c r="O54" s="143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 s="155"/>
      <c r="BB54" s="155"/>
      <c r="BC54" s="155"/>
      <c r="BD54" s="155"/>
      <c r="BE54" s="155"/>
    </row>
    <row r="55" spans="1:57" ht="12.75">
      <c r="A55" s="210">
        <v>42</v>
      </c>
      <c r="B55" s="145"/>
      <c r="C55" s="146" t="s">
        <v>141</v>
      </c>
      <c r="D55" s="147" t="s">
        <v>74</v>
      </c>
      <c r="E55" s="148">
        <v>2</v>
      </c>
      <c r="F55" s="148">
        <v>200</v>
      </c>
      <c r="G55" s="149">
        <f t="shared" si="37"/>
        <v>400</v>
      </c>
      <c r="H55"/>
      <c r="I55"/>
      <c r="J55"/>
      <c r="K55"/>
      <c r="L55"/>
      <c r="M55"/>
      <c r="N55"/>
      <c r="O55" s="143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 s="155"/>
      <c r="BB55" s="155"/>
      <c r="BC55" s="155"/>
      <c r="BD55" s="155"/>
      <c r="BE55" s="155"/>
    </row>
    <row r="56" spans="1:57" ht="12.75">
      <c r="A56" s="210">
        <v>43</v>
      </c>
      <c r="B56" s="145"/>
      <c r="C56" s="146" t="s">
        <v>142</v>
      </c>
      <c r="D56" s="147" t="s">
        <v>74</v>
      </c>
      <c r="E56" s="148">
        <v>2</v>
      </c>
      <c r="F56" s="148">
        <v>250</v>
      </c>
      <c r="G56" s="149">
        <f t="shared" si="37"/>
        <v>500</v>
      </c>
      <c r="H56"/>
      <c r="I56"/>
      <c r="J56"/>
      <c r="K56"/>
      <c r="L56"/>
      <c r="M56"/>
      <c r="N56"/>
      <c r="O56" s="143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 s="155"/>
      <c r="BB56" s="155"/>
      <c r="BC56" s="155"/>
      <c r="BD56" s="155"/>
      <c r="BE56" s="155"/>
    </row>
    <row r="57" spans="1:57" ht="12.75">
      <c r="A57" s="210">
        <v>44</v>
      </c>
      <c r="B57" s="145"/>
      <c r="C57" s="205" t="s">
        <v>239</v>
      </c>
      <c r="D57" s="147" t="s">
        <v>74</v>
      </c>
      <c r="E57" s="148">
        <v>4</v>
      </c>
      <c r="F57" s="148">
        <v>350</v>
      </c>
      <c r="G57" s="149">
        <f t="shared" si="37"/>
        <v>1400</v>
      </c>
      <c r="H57"/>
      <c r="I57"/>
      <c r="J57"/>
      <c r="K57"/>
      <c r="L57"/>
      <c r="M57"/>
      <c r="N57"/>
      <c r="O57" s="143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 s="155"/>
      <c r="BB57" s="155"/>
      <c r="BC57" s="155"/>
      <c r="BD57" s="155"/>
      <c r="BE57" s="155"/>
    </row>
    <row r="58" spans="1:57" ht="12.75">
      <c r="A58" s="210">
        <v>45</v>
      </c>
      <c r="B58" s="145"/>
      <c r="C58" s="205" t="s">
        <v>238</v>
      </c>
      <c r="D58" s="147" t="s">
        <v>74</v>
      </c>
      <c r="E58" s="148">
        <v>2</v>
      </c>
      <c r="F58" s="148">
        <v>1500</v>
      </c>
      <c r="G58" s="149">
        <f t="shared" si="37"/>
        <v>3000</v>
      </c>
      <c r="H58"/>
      <c r="I58"/>
      <c r="J58"/>
      <c r="K58"/>
      <c r="L58"/>
      <c r="M58"/>
      <c r="N58"/>
      <c r="O58" s="143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 s="155"/>
      <c r="BB58" s="155"/>
      <c r="BC58" s="155"/>
      <c r="BD58" s="155"/>
      <c r="BE58" s="155"/>
    </row>
    <row r="59" spans="1:57" ht="12.75">
      <c r="A59" s="210">
        <v>46</v>
      </c>
      <c r="B59" s="145"/>
      <c r="C59" s="146" t="s">
        <v>140</v>
      </c>
      <c r="D59" s="147" t="s">
        <v>74</v>
      </c>
      <c r="E59" s="148">
        <v>1</v>
      </c>
      <c r="F59" s="148">
        <v>1200</v>
      </c>
      <c r="G59" s="149">
        <f t="shared" si="37"/>
        <v>1200</v>
      </c>
      <c r="O59" s="143"/>
      <c r="BA59" s="155"/>
      <c r="BB59" s="155"/>
      <c r="BC59" s="155"/>
      <c r="BD59" s="155"/>
      <c r="BE59" s="155"/>
    </row>
    <row r="60" spans="1:57" ht="22.5">
      <c r="A60" s="210">
        <v>47</v>
      </c>
      <c r="B60" s="145"/>
      <c r="C60" s="205" t="s">
        <v>240</v>
      </c>
      <c r="D60" s="147" t="s">
        <v>74</v>
      </c>
      <c r="E60" s="148">
        <v>1</v>
      </c>
      <c r="F60" s="148">
        <v>3600</v>
      </c>
      <c r="G60" s="149">
        <f t="shared" si="37"/>
        <v>3600</v>
      </c>
      <c r="O60" s="143"/>
      <c r="BA60" s="155"/>
      <c r="BB60" s="155"/>
      <c r="BC60" s="155"/>
      <c r="BD60" s="155"/>
      <c r="BE60" s="155"/>
    </row>
    <row r="61" spans="1:15" ht="12.75">
      <c r="A61" s="210">
        <v>48</v>
      </c>
      <c r="B61" s="145"/>
      <c r="C61" s="146" t="s">
        <v>136</v>
      </c>
      <c r="D61" s="147" t="s">
        <v>74</v>
      </c>
      <c r="E61" s="148">
        <v>1</v>
      </c>
      <c r="F61" s="148">
        <v>460</v>
      </c>
      <c r="G61" s="149">
        <f t="shared" si="37"/>
        <v>460</v>
      </c>
      <c r="O61" s="143"/>
    </row>
    <row r="62" spans="1:15" ht="22.5">
      <c r="A62" s="210">
        <v>49</v>
      </c>
      <c r="B62" s="145"/>
      <c r="C62" s="205" t="s">
        <v>241</v>
      </c>
      <c r="D62" s="147" t="s">
        <v>74</v>
      </c>
      <c r="E62" s="148">
        <v>1</v>
      </c>
      <c r="F62" s="148">
        <v>1600</v>
      </c>
      <c r="G62" s="149">
        <f t="shared" si="37"/>
        <v>1600</v>
      </c>
      <c r="O62" s="143"/>
    </row>
    <row r="63" spans="1:15" ht="22.5">
      <c r="A63" s="210">
        <v>50</v>
      </c>
      <c r="B63" s="145"/>
      <c r="C63" s="176" t="s">
        <v>195</v>
      </c>
      <c r="D63" s="147" t="s">
        <v>74</v>
      </c>
      <c r="E63" s="148">
        <v>1</v>
      </c>
      <c r="F63" s="148">
        <v>600</v>
      </c>
      <c r="G63" s="149">
        <f t="shared" si="37"/>
        <v>600</v>
      </c>
      <c r="O63" s="143"/>
    </row>
    <row r="64" spans="1:57" ht="12.75">
      <c r="A64" s="210">
        <v>51</v>
      </c>
      <c r="B64" s="145"/>
      <c r="C64" s="146" t="s">
        <v>143</v>
      </c>
      <c r="D64" s="147" t="s">
        <v>85</v>
      </c>
      <c r="E64" s="148">
        <v>3</v>
      </c>
      <c r="F64" s="148">
        <v>350</v>
      </c>
      <c r="G64" s="149">
        <f t="shared" si="37"/>
        <v>1050</v>
      </c>
      <c r="O64" s="143"/>
      <c r="BA64" s="155"/>
      <c r="BB64" s="155"/>
      <c r="BC64" s="155"/>
      <c r="BD64" s="155"/>
      <c r="BE64" s="155"/>
    </row>
    <row r="65" spans="1:57" ht="78.75">
      <c r="A65" s="210">
        <v>52</v>
      </c>
      <c r="B65" s="145"/>
      <c r="C65" s="211" t="s">
        <v>249</v>
      </c>
      <c r="D65" s="147" t="s">
        <v>74</v>
      </c>
      <c r="E65" s="148">
        <v>3</v>
      </c>
      <c r="F65" s="148">
        <v>5000</v>
      </c>
      <c r="G65" s="149">
        <f t="shared" si="37"/>
        <v>15000</v>
      </c>
      <c r="O65" s="143"/>
      <c r="BA65" s="155"/>
      <c r="BB65" s="155"/>
      <c r="BC65" s="155"/>
      <c r="BD65" s="155"/>
      <c r="BE65" s="155"/>
    </row>
    <row r="66" spans="1:104" ht="12.75">
      <c r="A66" s="210">
        <v>53</v>
      </c>
      <c r="B66" s="145"/>
      <c r="C66" s="146" t="s">
        <v>156</v>
      </c>
      <c r="D66" s="147" t="s">
        <v>55</v>
      </c>
      <c r="E66" s="148">
        <v>1</v>
      </c>
      <c r="F66" s="148">
        <v>566.6</v>
      </c>
      <c r="G66" s="149">
        <f t="shared" si="37"/>
        <v>566.6</v>
      </c>
      <c r="O66" s="143">
        <v>2</v>
      </c>
      <c r="AA66" s="121">
        <v>7</v>
      </c>
      <c r="AB66" s="121">
        <v>1002</v>
      </c>
      <c r="AC66" s="121">
        <v>5</v>
      </c>
      <c r="AZ66" s="121">
        <v>2</v>
      </c>
      <c r="BA66" s="121">
        <f>IF(AZ66=1,G66,0)</f>
        <v>0</v>
      </c>
      <c r="BB66" s="121">
        <f>IF(AZ66=2,G66,0)</f>
        <v>566.6</v>
      </c>
      <c r="BC66" s="121">
        <f>IF(AZ66=3,G66,0)</f>
        <v>0</v>
      </c>
      <c r="BD66" s="121">
        <f>IF(AZ66=4,G66,0)</f>
        <v>0</v>
      </c>
      <c r="BE66" s="121">
        <f>IF(AZ66=5,G66,0)</f>
        <v>0</v>
      </c>
      <c r="CZ66" s="121">
        <v>0</v>
      </c>
    </row>
    <row r="67" spans="1:104" ht="12.75">
      <c r="A67" s="210">
        <v>54</v>
      </c>
      <c r="B67" s="145"/>
      <c r="C67" s="146" t="s">
        <v>157</v>
      </c>
      <c r="D67" s="147" t="s">
        <v>55</v>
      </c>
      <c r="E67" s="148">
        <v>0.5</v>
      </c>
      <c r="F67" s="148">
        <v>566.6</v>
      </c>
      <c r="G67" s="149">
        <f t="shared" si="37"/>
        <v>283.3</v>
      </c>
      <c r="O67" s="143">
        <v>2</v>
      </c>
      <c r="AA67" s="121">
        <v>7</v>
      </c>
      <c r="AB67" s="121">
        <v>1002</v>
      </c>
      <c r="AC67" s="121">
        <v>5</v>
      </c>
      <c r="AZ67" s="121">
        <v>2</v>
      </c>
      <c r="BA67" s="121">
        <f>IF(AZ67=1,G67,0)</f>
        <v>0</v>
      </c>
      <c r="BB67" s="121">
        <f>IF(AZ67=2,G67,0)</f>
        <v>283.3</v>
      </c>
      <c r="BC67" s="121">
        <f>IF(AZ67=3,G67,0)</f>
        <v>0</v>
      </c>
      <c r="BD67" s="121">
        <f>IF(AZ67=4,G67,0)</f>
        <v>0</v>
      </c>
      <c r="BE67" s="121">
        <f>IF(AZ67=5,G67,0)</f>
        <v>0</v>
      </c>
      <c r="CZ67" s="121">
        <v>0</v>
      </c>
    </row>
    <row r="68" spans="1:57" ht="12.75">
      <c r="A68" s="150"/>
      <c r="B68" s="151" t="s">
        <v>69</v>
      </c>
      <c r="C68" s="152" t="str">
        <f>CONCATENATE(B49," ",C49)</f>
        <v>732 Strojovny</v>
      </c>
      <c r="D68" s="150"/>
      <c r="E68" s="153"/>
      <c r="F68" s="153"/>
      <c r="G68" s="154">
        <f>SUM(G49:G67)</f>
        <v>59709.9</v>
      </c>
      <c r="O68" s="143">
        <v>4</v>
      </c>
      <c r="BA68" s="155">
        <f>SUM(BA46:BA67)</f>
        <v>0</v>
      </c>
      <c r="BB68" s="155">
        <f>SUM(BB46:BB67)</f>
        <v>61156.9</v>
      </c>
      <c r="BC68" s="155">
        <f>SUM(BC46:BC67)</f>
        <v>0</v>
      </c>
      <c r="BD68" s="155">
        <f>SUM(BD46:BD67)</f>
        <v>0</v>
      </c>
      <c r="BE68" s="155">
        <f>SUM(BE46:BE67)</f>
        <v>0</v>
      </c>
    </row>
    <row r="69" spans="1:15" ht="12.75">
      <c r="A69" s="136" t="s">
        <v>67</v>
      </c>
      <c r="B69" s="137" t="s">
        <v>87</v>
      </c>
      <c r="C69" s="138" t="s">
        <v>88</v>
      </c>
      <c r="D69" s="139"/>
      <c r="E69" s="140"/>
      <c r="F69" s="140"/>
      <c r="G69" s="141"/>
      <c r="H69" s="142"/>
      <c r="I69" s="142"/>
      <c r="O69" s="143">
        <v>1</v>
      </c>
    </row>
    <row r="70" spans="1:104" ht="12.75">
      <c r="A70" s="144">
        <v>55</v>
      </c>
      <c r="B70" s="145"/>
      <c r="C70" s="146" t="s">
        <v>172</v>
      </c>
      <c r="D70" s="147" t="s">
        <v>79</v>
      </c>
      <c r="E70" s="148">
        <v>16</v>
      </c>
      <c r="F70" s="148">
        <v>200</v>
      </c>
      <c r="G70" s="149">
        <f aca="true" t="shared" si="43" ref="G70:G99">E70*F70</f>
        <v>3200</v>
      </c>
      <c r="O70" s="143">
        <v>2</v>
      </c>
      <c r="AA70" s="121">
        <v>3</v>
      </c>
      <c r="AB70" s="121">
        <v>7</v>
      </c>
      <c r="AC70" s="121">
        <v>6310009998</v>
      </c>
      <c r="AZ70" s="121">
        <v>2</v>
      </c>
      <c r="BA70" s="121">
        <f aca="true" t="shared" si="44" ref="BA70">IF(AZ70=1,G70,0)</f>
        <v>0</v>
      </c>
      <c r="BB70" s="121">
        <f aca="true" t="shared" si="45" ref="BB70">IF(AZ70=2,G70,0)</f>
        <v>3200</v>
      </c>
      <c r="BC70" s="121">
        <f aca="true" t="shared" si="46" ref="BC70">IF(AZ70=3,G70,0)</f>
        <v>0</v>
      </c>
      <c r="BD70" s="121">
        <f aca="true" t="shared" si="47" ref="BD70">IF(AZ70=4,G70,0)</f>
        <v>0</v>
      </c>
      <c r="BE70" s="121">
        <f aca="true" t="shared" si="48" ref="BE70">IF(AZ70=5,G70,0)</f>
        <v>0</v>
      </c>
      <c r="CZ70" s="121">
        <v>0</v>
      </c>
    </row>
    <row r="71" spans="1:15" ht="12.75">
      <c r="A71" s="210">
        <v>56</v>
      </c>
      <c r="B71" s="204"/>
      <c r="C71" s="205" t="s">
        <v>232</v>
      </c>
      <c r="D71" s="206" t="s">
        <v>73</v>
      </c>
      <c r="E71" s="148">
        <v>62</v>
      </c>
      <c r="F71" s="148">
        <v>55</v>
      </c>
      <c r="G71" s="149">
        <f t="shared" si="43"/>
        <v>3410</v>
      </c>
      <c r="O71" s="143"/>
    </row>
    <row r="72" spans="1:15" ht="12.75">
      <c r="A72" s="210">
        <v>57</v>
      </c>
      <c r="B72" s="204"/>
      <c r="C72" s="205" t="s">
        <v>233</v>
      </c>
      <c r="D72" s="206" t="s">
        <v>75</v>
      </c>
      <c r="E72" s="148">
        <v>6.2</v>
      </c>
      <c r="F72" s="148">
        <v>300</v>
      </c>
      <c r="G72" s="149">
        <f t="shared" si="43"/>
        <v>1860</v>
      </c>
      <c r="O72" s="143"/>
    </row>
    <row r="73" spans="1:104" ht="12.75">
      <c r="A73" s="210">
        <v>58</v>
      </c>
      <c r="B73" s="145"/>
      <c r="C73" s="146" t="s">
        <v>144</v>
      </c>
      <c r="D73" s="147" t="s">
        <v>73</v>
      </c>
      <c r="E73" s="148">
        <v>364</v>
      </c>
      <c r="F73" s="148">
        <v>175</v>
      </c>
      <c r="G73" s="149">
        <f t="shared" si="43"/>
        <v>63700</v>
      </c>
      <c r="O73" s="143">
        <v>2</v>
      </c>
      <c r="AA73" s="121">
        <v>1</v>
      </c>
      <c r="AB73" s="121">
        <v>7</v>
      </c>
      <c r="AC73" s="121">
        <v>7</v>
      </c>
      <c r="AZ73" s="121">
        <v>2</v>
      </c>
      <c r="BA73" s="121">
        <f aca="true" t="shared" si="49" ref="BA73:BA77">IF(AZ73=1,G73,0)</f>
        <v>0</v>
      </c>
      <c r="BB73" s="121">
        <f aca="true" t="shared" si="50" ref="BB73:BB77">IF(AZ73=2,G73,0)</f>
        <v>63700</v>
      </c>
      <c r="BC73" s="121">
        <f aca="true" t="shared" si="51" ref="BC73:BC77">IF(AZ73=3,G73,0)</f>
        <v>0</v>
      </c>
      <c r="BD73" s="121">
        <f aca="true" t="shared" si="52" ref="BD73:BD77">IF(AZ73=4,G73,0)</f>
        <v>0</v>
      </c>
      <c r="BE73" s="121">
        <f aca="true" t="shared" si="53" ref="BE73:BE77">IF(AZ73=5,G73,0)</f>
        <v>0</v>
      </c>
      <c r="CZ73" s="121">
        <v>0.00659581</v>
      </c>
    </row>
    <row r="74" spans="1:104" ht="12.75">
      <c r="A74" s="210">
        <v>59</v>
      </c>
      <c r="B74" s="145"/>
      <c r="C74" s="146" t="s">
        <v>145</v>
      </c>
      <c r="D74" s="147" t="s">
        <v>73</v>
      </c>
      <c r="E74" s="148">
        <v>30</v>
      </c>
      <c r="F74" s="148">
        <v>205</v>
      </c>
      <c r="G74" s="149">
        <f t="shared" si="43"/>
        <v>6150</v>
      </c>
      <c r="O74" s="143">
        <v>2</v>
      </c>
      <c r="AA74" s="121">
        <v>1</v>
      </c>
      <c r="AB74" s="121">
        <v>7</v>
      </c>
      <c r="AC74" s="121">
        <v>7</v>
      </c>
      <c r="AZ74" s="121">
        <v>2</v>
      </c>
      <c r="BA74" s="121">
        <f t="shared" si="49"/>
        <v>0</v>
      </c>
      <c r="BB74" s="121">
        <f t="shared" si="50"/>
        <v>6150</v>
      </c>
      <c r="BC74" s="121">
        <f t="shared" si="51"/>
        <v>0</v>
      </c>
      <c r="BD74" s="121">
        <f t="shared" si="52"/>
        <v>0</v>
      </c>
      <c r="BE74" s="121">
        <f t="shared" si="53"/>
        <v>0</v>
      </c>
      <c r="CZ74" s="121">
        <v>0.00659581</v>
      </c>
    </row>
    <row r="75" spans="1:104" ht="12.75">
      <c r="A75" s="210">
        <v>60</v>
      </c>
      <c r="B75" s="145"/>
      <c r="C75" s="146" t="s">
        <v>132</v>
      </c>
      <c r="D75" s="147" t="s">
        <v>73</v>
      </c>
      <c r="E75" s="148">
        <v>68</v>
      </c>
      <c r="F75" s="148">
        <v>220</v>
      </c>
      <c r="G75" s="149">
        <f t="shared" si="43"/>
        <v>14960</v>
      </c>
      <c r="O75" s="143">
        <v>2</v>
      </c>
      <c r="AA75" s="121">
        <v>1</v>
      </c>
      <c r="AB75" s="121">
        <v>7</v>
      </c>
      <c r="AC75" s="121">
        <v>7</v>
      </c>
      <c r="AZ75" s="121">
        <v>2</v>
      </c>
      <c r="BA75" s="121">
        <f t="shared" si="49"/>
        <v>0</v>
      </c>
      <c r="BB75" s="121">
        <f t="shared" si="50"/>
        <v>14960</v>
      </c>
      <c r="BC75" s="121">
        <f t="shared" si="51"/>
        <v>0</v>
      </c>
      <c r="BD75" s="121">
        <f t="shared" si="52"/>
        <v>0</v>
      </c>
      <c r="BE75" s="121">
        <f t="shared" si="53"/>
        <v>0</v>
      </c>
      <c r="CZ75" s="121">
        <v>0.00659581</v>
      </c>
    </row>
    <row r="76" spans="1:104" ht="12.75">
      <c r="A76" s="210">
        <v>61</v>
      </c>
      <c r="B76" s="145"/>
      <c r="C76" s="146" t="s">
        <v>137</v>
      </c>
      <c r="D76" s="147" t="s">
        <v>73</v>
      </c>
      <c r="E76" s="148">
        <v>24</v>
      </c>
      <c r="F76" s="148">
        <v>270</v>
      </c>
      <c r="G76" s="149">
        <f t="shared" si="43"/>
        <v>6480</v>
      </c>
      <c r="O76" s="143">
        <v>2</v>
      </c>
      <c r="AA76" s="121">
        <v>1</v>
      </c>
      <c r="AB76" s="121">
        <v>7</v>
      </c>
      <c r="AC76" s="121">
        <v>7</v>
      </c>
      <c r="AZ76" s="121">
        <v>2</v>
      </c>
      <c r="BA76" s="121">
        <f t="shared" si="49"/>
        <v>0</v>
      </c>
      <c r="BB76" s="121">
        <f t="shared" si="50"/>
        <v>6480</v>
      </c>
      <c r="BC76" s="121">
        <f t="shared" si="51"/>
        <v>0</v>
      </c>
      <c r="BD76" s="121">
        <f t="shared" si="52"/>
        <v>0</v>
      </c>
      <c r="BE76" s="121">
        <f t="shared" si="53"/>
        <v>0</v>
      </c>
      <c r="CZ76" s="121">
        <v>0.00704595</v>
      </c>
    </row>
    <row r="77" spans="1:104" ht="12.75">
      <c r="A77" s="210">
        <v>62</v>
      </c>
      <c r="B77" s="145"/>
      <c r="C77" s="146" t="s">
        <v>160</v>
      </c>
      <c r="D77" s="147" t="s">
        <v>73</v>
      </c>
      <c r="E77" s="148">
        <v>6</v>
      </c>
      <c r="F77" s="148">
        <v>420</v>
      </c>
      <c r="G77" s="149">
        <f t="shared" si="43"/>
        <v>2520</v>
      </c>
      <c r="O77" s="143">
        <v>2</v>
      </c>
      <c r="AA77" s="121">
        <v>1</v>
      </c>
      <c r="AB77" s="121">
        <v>7</v>
      </c>
      <c r="AC77" s="121">
        <v>7</v>
      </c>
      <c r="AZ77" s="121">
        <v>2</v>
      </c>
      <c r="BA77" s="121">
        <f t="shared" si="49"/>
        <v>0</v>
      </c>
      <c r="BB77" s="121">
        <f t="shared" si="50"/>
        <v>2520</v>
      </c>
      <c r="BC77" s="121">
        <f t="shared" si="51"/>
        <v>0</v>
      </c>
      <c r="BD77" s="121">
        <f t="shared" si="52"/>
        <v>0</v>
      </c>
      <c r="BE77" s="121">
        <f t="shared" si="53"/>
        <v>0</v>
      </c>
      <c r="CZ77" s="121">
        <v>0.00670699</v>
      </c>
    </row>
    <row r="78" spans="1:15" ht="22.5">
      <c r="A78" s="210">
        <v>63</v>
      </c>
      <c r="B78" s="145"/>
      <c r="C78" s="146" t="s">
        <v>146</v>
      </c>
      <c r="D78" s="167" t="s">
        <v>73</v>
      </c>
      <c r="E78" s="148">
        <v>364</v>
      </c>
      <c r="F78" s="148">
        <v>50</v>
      </c>
      <c r="G78" s="149">
        <f t="shared" si="43"/>
        <v>18200</v>
      </c>
      <c r="O78" s="143"/>
    </row>
    <row r="79" spans="1:15" ht="22.5">
      <c r="A79" s="210">
        <v>64</v>
      </c>
      <c r="B79" s="145"/>
      <c r="C79" s="146" t="s">
        <v>147</v>
      </c>
      <c r="D79" s="167" t="s">
        <v>73</v>
      </c>
      <c r="E79" s="148">
        <v>30</v>
      </c>
      <c r="F79" s="148">
        <v>55</v>
      </c>
      <c r="G79" s="149">
        <f t="shared" si="43"/>
        <v>1650</v>
      </c>
      <c r="O79" s="143"/>
    </row>
    <row r="80" spans="1:15" ht="22.5">
      <c r="A80" s="210">
        <v>65</v>
      </c>
      <c r="B80" s="145"/>
      <c r="C80" s="146" t="s">
        <v>131</v>
      </c>
      <c r="D80" s="167" t="s">
        <v>73</v>
      </c>
      <c r="E80" s="148">
        <v>68</v>
      </c>
      <c r="F80" s="148">
        <v>60</v>
      </c>
      <c r="G80" s="149">
        <f t="shared" si="43"/>
        <v>4080</v>
      </c>
      <c r="O80" s="143"/>
    </row>
    <row r="81" spans="1:15" ht="22.5">
      <c r="A81" s="210">
        <v>66</v>
      </c>
      <c r="B81" s="145"/>
      <c r="C81" s="146" t="s">
        <v>138</v>
      </c>
      <c r="D81" s="167" t="s">
        <v>73</v>
      </c>
      <c r="E81" s="148">
        <v>24</v>
      </c>
      <c r="F81" s="148">
        <v>65</v>
      </c>
      <c r="G81" s="149">
        <f t="shared" si="43"/>
        <v>1560</v>
      </c>
      <c r="O81" s="143"/>
    </row>
    <row r="82" spans="1:15" ht="22.5">
      <c r="A82" s="210">
        <v>67</v>
      </c>
      <c r="B82" s="145"/>
      <c r="C82" s="146" t="s">
        <v>133</v>
      </c>
      <c r="D82" s="167" t="s">
        <v>73</v>
      </c>
      <c r="E82" s="148">
        <v>6</v>
      </c>
      <c r="F82" s="148">
        <v>70</v>
      </c>
      <c r="G82" s="149">
        <f t="shared" si="43"/>
        <v>420</v>
      </c>
      <c r="O82" s="143"/>
    </row>
    <row r="83" spans="1:15" ht="12.75">
      <c r="A83" s="210">
        <v>68</v>
      </c>
      <c r="B83" s="145"/>
      <c r="C83" s="146" t="s">
        <v>127</v>
      </c>
      <c r="D83" s="147" t="s">
        <v>73</v>
      </c>
      <c r="E83" s="148">
        <v>504</v>
      </c>
      <c r="F83" s="148">
        <v>21</v>
      </c>
      <c r="G83" s="149">
        <f t="shared" si="43"/>
        <v>10584</v>
      </c>
      <c r="O83" s="143"/>
    </row>
    <row r="84" spans="1:15" ht="12.75">
      <c r="A84" s="210">
        <v>69</v>
      </c>
      <c r="B84" s="145"/>
      <c r="C84" s="171" t="s">
        <v>154</v>
      </c>
      <c r="D84" s="172" t="s">
        <v>74</v>
      </c>
      <c r="E84" s="173">
        <v>7</v>
      </c>
      <c r="F84" s="148">
        <v>220</v>
      </c>
      <c r="G84" s="149">
        <f t="shared" si="43"/>
        <v>1540</v>
      </c>
      <c r="O84" s="143"/>
    </row>
    <row r="85" spans="1:57" s="170" customFormat="1" ht="12.75">
      <c r="A85" s="210">
        <v>70</v>
      </c>
      <c r="B85" s="145"/>
      <c r="C85" s="146" t="s">
        <v>175</v>
      </c>
      <c r="D85" s="167" t="s">
        <v>75</v>
      </c>
      <c r="E85" s="168">
        <v>32</v>
      </c>
      <c r="F85" s="168">
        <v>210</v>
      </c>
      <c r="G85" s="149">
        <f t="shared" si="43"/>
        <v>6720</v>
      </c>
      <c r="AZ85" s="170">
        <v>2</v>
      </c>
      <c r="BA85" s="170">
        <f aca="true" t="shared" si="54" ref="BA85:BA97">IF(AZ85=1,G85,0)</f>
        <v>0</v>
      </c>
      <c r="BB85" s="170">
        <f aca="true" t="shared" si="55" ref="BB85:BB97">IF(AZ85=2,G85,0)</f>
        <v>6720</v>
      </c>
      <c r="BC85" s="170">
        <f aca="true" t="shared" si="56" ref="BC85:BC97">IF(AZ85=3,G85,0)</f>
        <v>0</v>
      </c>
      <c r="BD85" s="170">
        <f aca="true" t="shared" si="57" ref="BD85:BD97">IF(AZ85=4,G85,0)</f>
        <v>0</v>
      </c>
      <c r="BE85" s="170">
        <f aca="true" t="shared" si="58" ref="BE85:BE97">IF(AZ85=5,G85,0)</f>
        <v>0</v>
      </c>
    </row>
    <row r="86" spans="1:57" s="170" customFormat="1" ht="22.5">
      <c r="A86" s="210">
        <v>71</v>
      </c>
      <c r="B86" s="145"/>
      <c r="C86" s="176" t="s">
        <v>196</v>
      </c>
      <c r="D86" s="167" t="s">
        <v>73</v>
      </c>
      <c r="E86" s="168">
        <v>226</v>
      </c>
      <c r="F86" s="168">
        <v>35</v>
      </c>
      <c r="G86" s="149">
        <f t="shared" si="43"/>
        <v>7910</v>
      </c>
      <c r="AZ86" s="170">
        <v>2</v>
      </c>
      <c r="BA86" s="170">
        <f t="shared" si="54"/>
        <v>0</v>
      </c>
      <c r="BB86" s="170">
        <f t="shared" si="55"/>
        <v>7910</v>
      </c>
      <c r="BC86" s="170">
        <f t="shared" si="56"/>
        <v>0</v>
      </c>
      <c r="BD86" s="170">
        <f t="shared" si="57"/>
        <v>0</v>
      </c>
      <c r="BE86" s="170">
        <f t="shared" si="58"/>
        <v>0</v>
      </c>
    </row>
    <row r="87" spans="1:57" s="170" customFormat="1" ht="12.75">
      <c r="A87" s="210">
        <v>72</v>
      </c>
      <c r="B87" s="145"/>
      <c r="C87" s="176" t="s">
        <v>197</v>
      </c>
      <c r="D87" s="167" t="s">
        <v>74</v>
      </c>
      <c r="E87" s="168">
        <v>2</v>
      </c>
      <c r="F87" s="168">
        <v>50</v>
      </c>
      <c r="G87" s="149">
        <f t="shared" si="43"/>
        <v>100</v>
      </c>
      <c r="AZ87" s="170">
        <v>2</v>
      </c>
      <c r="BA87" s="170">
        <f t="shared" si="54"/>
        <v>0</v>
      </c>
      <c r="BB87" s="170">
        <f t="shared" si="55"/>
        <v>100</v>
      </c>
      <c r="BC87" s="170">
        <f t="shared" si="56"/>
        <v>0</v>
      </c>
      <c r="BD87" s="170">
        <f t="shared" si="57"/>
        <v>0</v>
      </c>
      <c r="BE87" s="170">
        <f t="shared" si="58"/>
        <v>0</v>
      </c>
    </row>
    <row r="88" spans="1:57" s="170" customFormat="1" ht="67.5">
      <c r="A88" s="210">
        <v>73</v>
      </c>
      <c r="B88" s="145"/>
      <c r="C88" s="176" t="s">
        <v>198</v>
      </c>
      <c r="D88" s="167" t="s">
        <v>75</v>
      </c>
      <c r="E88" s="168">
        <v>32</v>
      </c>
      <c r="F88" s="168">
        <v>340</v>
      </c>
      <c r="G88" s="149">
        <f t="shared" si="43"/>
        <v>10880</v>
      </c>
      <c r="AZ88" s="170">
        <v>2</v>
      </c>
      <c r="BA88" s="170">
        <f t="shared" si="54"/>
        <v>0</v>
      </c>
      <c r="BB88" s="170">
        <f t="shared" si="55"/>
        <v>10880</v>
      </c>
      <c r="BC88" s="170">
        <f t="shared" si="56"/>
        <v>0</v>
      </c>
      <c r="BD88" s="170">
        <f t="shared" si="57"/>
        <v>0</v>
      </c>
      <c r="BE88" s="170">
        <f t="shared" si="58"/>
        <v>0</v>
      </c>
    </row>
    <row r="89" spans="1:7" s="170" customFormat="1" ht="22.5">
      <c r="A89" s="210">
        <v>74</v>
      </c>
      <c r="B89" s="145"/>
      <c r="C89" s="176" t="s">
        <v>199</v>
      </c>
      <c r="D89" s="167" t="s">
        <v>73</v>
      </c>
      <c r="E89" s="168">
        <v>26</v>
      </c>
      <c r="F89" s="168">
        <v>25</v>
      </c>
      <c r="G89" s="149">
        <f t="shared" si="43"/>
        <v>650</v>
      </c>
    </row>
    <row r="90" spans="1:7" s="170" customFormat="1" ht="22.5">
      <c r="A90" s="210">
        <v>75</v>
      </c>
      <c r="B90" s="145"/>
      <c r="C90" s="176" t="s">
        <v>200</v>
      </c>
      <c r="D90" s="167" t="s">
        <v>73</v>
      </c>
      <c r="E90" s="168">
        <v>8</v>
      </c>
      <c r="F90" s="168">
        <v>200</v>
      </c>
      <c r="G90" s="149">
        <f t="shared" si="43"/>
        <v>1600</v>
      </c>
    </row>
    <row r="91" spans="1:57" s="170" customFormat="1" ht="12.75">
      <c r="A91" s="210">
        <v>76</v>
      </c>
      <c r="B91" s="145"/>
      <c r="C91" s="176" t="s">
        <v>201</v>
      </c>
      <c r="D91" s="167" t="s">
        <v>74</v>
      </c>
      <c r="E91" s="168">
        <v>4</v>
      </c>
      <c r="F91" s="168">
        <v>200</v>
      </c>
      <c r="G91" s="149">
        <f t="shared" si="43"/>
        <v>800</v>
      </c>
      <c r="AZ91" s="170">
        <v>2</v>
      </c>
      <c r="BA91" s="170">
        <f aca="true" t="shared" si="59" ref="BA91:BA92">IF(AZ91=1,G91,0)</f>
        <v>0</v>
      </c>
      <c r="BB91" s="170">
        <f aca="true" t="shared" si="60" ref="BB91:BB92">IF(AZ91=2,G91,0)</f>
        <v>800</v>
      </c>
      <c r="BC91" s="170">
        <f aca="true" t="shared" si="61" ref="BC91:BC92">IF(AZ91=3,G91,0)</f>
        <v>0</v>
      </c>
      <c r="BD91" s="170">
        <f aca="true" t="shared" si="62" ref="BD91:BD92">IF(AZ91=4,G91,0)</f>
        <v>0</v>
      </c>
      <c r="BE91" s="170">
        <f aca="true" t="shared" si="63" ref="BE91:BE92">IF(AZ91=5,G91,0)</f>
        <v>0</v>
      </c>
    </row>
    <row r="92" spans="1:57" s="170" customFormat="1" ht="12.75">
      <c r="A92" s="210">
        <v>77</v>
      </c>
      <c r="B92" s="145"/>
      <c r="C92" s="176" t="s">
        <v>202</v>
      </c>
      <c r="D92" s="167" t="s">
        <v>176</v>
      </c>
      <c r="E92" s="168">
        <v>9.6</v>
      </c>
      <c r="F92" s="168">
        <v>130</v>
      </c>
      <c r="G92" s="149">
        <f t="shared" si="43"/>
        <v>1248</v>
      </c>
      <c r="AZ92" s="170">
        <v>2</v>
      </c>
      <c r="BA92" s="170">
        <f t="shared" si="59"/>
        <v>0</v>
      </c>
      <c r="BB92" s="170">
        <f t="shared" si="60"/>
        <v>1248</v>
      </c>
      <c r="BC92" s="170">
        <f t="shared" si="61"/>
        <v>0</v>
      </c>
      <c r="BD92" s="170">
        <f t="shared" si="62"/>
        <v>0</v>
      </c>
      <c r="BE92" s="170">
        <f t="shared" si="63"/>
        <v>0</v>
      </c>
    </row>
    <row r="93" spans="1:57" s="170" customFormat="1" ht="56.25">
      <c r="A93" s="210">
        <v>78</v>
      </c>
      <c r="B93" s="145"/>
      <c r="C93" s="176" t="s">
        <v>203</v>
      </c>
      <c r="D93" s="167" t="s">
        <v>74</v>
      </c>
      <c r="E93" s="168">
        <v>1</v>
      </c>
      <c r="F93" s="168">
        <v>7100</v>
      </c>
      <c r="G93" s="149">
        <f t="shared" si="43"/>
        <v>7100</v>
      </c>
      <c r="AZ93" s="170">
        <v>2</v>
      </c>
      <c r="BA93" s="170">
        <f t="shared" si="54"/>
        <v>0</v>
      </c>
      <c r="BB93" s="170">
        <f t="shared" si="55"/>
        <v>7100</v>
      </c>
      <c r="BC93" s="170">
        <f t="shared" si="56"/>
        <v>0</v>
      </c>
      <c r="BD93" s="170">
        <f t="shared" si="57"/>
        <v>0</v>
      </c>
      <c r="BE93" s="170">
        <f t="shared" si="58"/>
        <v>0</v>
      </c>
    </row>
    <row r="94" spans="1:57" s="170" customFormat="1" ht="12.75">
      <c r="A94" s="210">
        <v>79</v>
      </c>
      <c r="B94" s="145"/>
      <c r="C94" s="176" t="s">
        <v>204</v>
      </c>
      <c r="D94" s="167" t="s">
        <v>85</v>
      </c>
      <c r="E94" s="168">
        <v>1</v>
      </c>
      <c r="F94" s="168">
        <v>2500</v>
      </c>
      <c r="G94" s="149">
        <f t="shared" si="43"/>
        <v>2500</v>
      </c>
      <c r="AZ94" s="170">
        <v>2</v>
      </c>
      <c r="BA94" s="170">
        <f t="shared" si="54"/>
        <v>0</v>
      </c>
      <c r="BB94" s="170">
        <f t="shared" si="55"/>
        <v>2500</v>
      </c>
      <c r="BC94" s="170">
        <f t="shared" si="56"/>
        <v>0</v>
      </c>
      <c r="BD94" s="170">
        <f t="shared" si="57"/>
        <v>0</v>
      </c>
      <c r="BE94" s="170">
        <f t="shared" si="58"/>
        <v>0</v>
      </c>
    </row>
    <row r="95" spans="1:57" s="170" customFormat="1" ht="12.75">
      <c r="A95" s="210">
        <v>80</v>
      </c>
      <c r="B95" s="145"/>
      <c r="C95" s="176" t="s">
        <v>205</v>
      </c>
      <c r="D95" s="167" t="s">
        <v>74</v>
      </c>
      <c r="E95" s="168">
        <v>2</v>
      </c>
      <c r="F95" s="168">
        <v>550</v>
      </c>
      <c r="G95" s="149">
        <f t="shared" si="43"/>
        <v>1100</v>
      </c>
      <c r="AZ95" s="170">
        <v>2</v>
      </c>
      <c r="BA95" s="170">
        <f t="shared" si="54"/>
        <v>0</v>
      </c>
      <c r="BB95" s="170">
        <f t="shared" si="55"/>
        <v>1100</v>
      </c>
      <c r="BC95" s="170">
        <f t="shared" si="56"/>
        <v>0</v>
      </c>
      <c r="BD95" s="170">
        <f t="shared" si="57"/>
        <v>0</v>
      </c>
      <c r="BE95" s="170">
        <f t="shared" si="58"/>
        <v>0</v>
      </c>
    </row>
    <row r="96" spans="1:57" s="170" customFormat="1" ht="12.75">
      <c r="A96" s="210">
        <v>81</v>
      </c>
      <c r="B96" s="145"/>
      <c r="C96" s="176" t="s">
        <v>206</v>
      </c>
      <c r="D96" s="167" t="s">
        <v>74</v>
      </c>
      <c r="E96" s="168">
        <v>6</v>
      </c>
      <c r="F96" s="168">
        <v>300</v>
      </c>
      <c r="G96" s="149">
        <f t="shared" si="43"/>
        <v>1800</v>
      </c>
      <c r="AZ96" s="170">
        <v>2</v>
      </c>
      <c r="BA96" s="170">
        <f t="shared" si="54"/>
        <v>0</v>
      </c>
      <c r="BB96" s="170">
        <f t="shared" si="55"/>
        <v>1800</v>
      </c>
      <c r="BC96" s="170">
        <f t="shared" si="56"/>
        <v>0</v>
      </c>
      <c r="BD96" s="170">
        <f t="shared" si="57"/>
        <v>0</v>
      </c>
      <c r="BE96" s="170">
        <f t="shared" si="58"/>
        <v>0</v>
      </c>
    </row>
    <row r="97" spans="1:57" s="170" customFormat="1" ht="12.75">
      <c r="A97" s="210">
        <v>82</v>
      </c>
      <c r="B97" s="145"/>
      <c r="C97" s="176" t="s">
        <v>207</v>
      </c>
      <c r="D97" s="167" t="s">
        <v>85</v>
      </c>
      <c r="E97" s="168">
        <v>1</v>
      </c>
      <c r="F97" s="168">
        <v>2600</v>
      </c>
      <c r="G97" s="149">
        <f t="shared" si="43"/>
        <v>2600</v>
      </c>
      <c r="AZ97" s="170">
        <v>2</v>
      </c>
      <c r="BA97" s="170">
        <f t="shared" si="54"/>
        <v>0</v>
      </c>
      <c r="BB97" s="170">
        <f t="shared" si="55"/>
        <v>2600</v>
      </c>
      <c r="BC97" s="170">
        <f t="shared" si="56"/>
        <v>0</v>
      </c>
      <c r="BD97" s="170">
        <f t="shared" si="57"/>
        <v>0</v>
      </c>
      <c r="BE97" s="170">
        <f t="shared" si="58"/>
        <v>0</v>
      </c>
    </row>
    <row r="98" spans="1:104" ht="12.75">
      <c r="A98" s="210">
        <v>83</v>
      </c>
      <c r="B98" s="145"/>
      <c r="C98" s="146" t="s">
        <v>120</v>
      </c>
      <c r="D98" s="147" t="s">
        <v>55</v>
      </c>
      <c r="E98" s="148">
        <v>1</v>
      </c>
      <c r="F98" s="148">
        <v>1853</v>
      </c>
      <c r="G98" s="149">
        <f t="shared" si="43"/>
        <v>1853</v>
      </c>
      <c r="O98" s="143">
        <v>2</v>
      </c>
      <c r="AA98" s="121">
        <v>7</v>
      </c>
      <c r="AB98" s="121">
        <v>1002</v>
      </c>
      <c r="AC98" s="121">
        <v>5</v>
      </c>
      <c r="AZ98" s="121">
        <v>2</v>
      </c>
      <c r="BA98" s="121">
        <f>IF(AZ98=1,G98,0)</f>
        <v>0</v>
      </c>
      <c r="BB98" s="121">
        <f>IF(AZ98=2,G98,0)</f>
        <v>1853</v>
      </c>
      <c r="BC98" s="121">
        <f>IF(AZ98=3,G98,0)</f>
        <v>0</v>
      </c>
      <c r="BD98" s="121">
        <f>IF(AZ98=4,G98,0)</f>
        <v>0</v>
      </c>
      <c r="BE98" s="121">
        <f>IF(AZ98=5,G98,0)</f>
        <v>0</v>
      </c>
      <c r="CZ98" s="121">
        <v>0</v>
      </c>
    </row>
    <row r="99" spans="1:104" ht="12.75">
      <c r="A99" s="210">
        <v>84</v>
      </c>
      <c r="B99" s="145"/>
      <c r="C99" s="146" t="s">
        <v>89</v>
      </c>
      <c r="D99" s="147" t="s">
        <v>55</v>
      </c>
      <c r="E99" s="148">
        <v>0.5</v>
      </c>
      <c r="F99" s="148">
        <v>1853</v>
      </c>
      <c r="G99" s="149">
        <f t="shared" si="43"/>
        <v>926.5</v>
      </c>
      <c r="O99" s="143">
        <v>2</v>
      </c>
      <c r="AA99" s="121">
        <v>7</v>
      </c>
      <c r="AB99" s="121">
        <v>1002</v>
      </c>
      <c r="AC99" s="121">
        <v>5</v>
      </c>
      <c r="AZ99" s="121">
        <v>2</v>
      </c>
      <c r="BA99" s="121">
        <f>IF(AZ99=1,G99,0)</f>
        <v>0</v>
      </c>
      <c r="BB99" s="121">
        <f>IF(AZ99=2,G99,0)</f>
        <v>926.5</v>
      </c>
      <c r="BC99" s="121">
        <f>IF(AZ99=3,G99,0)</f>
        <v>0</v>
      </c>
      <c r="BD99" s="121">
        <f>IF(AZ99=4,G99,0)</f>
        <v>0</v>
      </c>
      <c r="BE99" s="121">
        <f>IF(AZ99=5,G99,0)</f>
        <v>0</v>
      </c>
      <c r="CZ99" s="121">
        <v>0</v>
      </c>
    </row>
    <row r="100" spans="1:57" ht="12.75">
      <c r="A100" s="150"/>
      <c r="B100" s="151" t="s">
        <v>69</v>
      </c>
      <c r="C100" s="152" t="str">
        <f>CONCATENATE(B69," ",C69)</f>
        <v>733 Rozvod potrubí</v>
      </c>
      <c r="D100" s="150"/>
      <c r="E100" s="153"/>
      <c r="F100" s="153"/>
      <c r="G100" s="154">
        <f>SUM(G69:G99)</f>
        <v>188101.5</v>
      </c>
      <c r="O100" s="143">
        <v>4</v>
      </c>
      <c r="BA100" s="155">
        <f>SUM(BA69:BA99)</f>
        <v>0</v>
      </c>
      <c r="BB100" s="155">
        <f>SUM(BB69:BB99)</f>
        <v>142547.5</v>
      </c>
      <c r="BC100" s="155">
        <f>SUM(BC69:BC99)</f>
        <v>0</v>
      </c>
      <c r="BD100" s="155">
        <f>SUM(BD69:BD99)</f>
        <v>0</v>
      </c>
      <c r="BE100" s="155">
        <f>SUM(BE69:BE99)</f>
        <v>0</v>
      </c>
    </row>
    <row r="101" spans="1:15" ht="12.75">
      <c r="A101" s="136" t="s">
        <v>67</v>
      </c>
      <c r="B101" s="137" t="s">
        <v>90</v>
      </c>
      <c r="C101" s="138" t="s">
        <v>91</v>
      </c>
      <c r="D101" s="139"/>
      <c r="E101" s="140"/>
      <c r="F101" s="140"/>
      <c r="G101" s="141"/>
      <c r="H101" s="142"/>
      <c r="I101" s="142"/>
      <c r="O101" s="143">
        <v>1</v>
      </c>
    </row>
    <row r="102" spans="1:104" ht="12.75">
      <c r="A102" s="144">
        <v>85</v>
      </c>
      <c r="B102" s="145"/>
      <c r="C102" s="146" t="s">
        <v>173</v>
      </c>
      <c r="D102" s="147" t="s">
        <v>79</v>
      </c>
      <c r="E102" s="148">
        <v>6</v>
      </c>
      <c r="F102" s="148">
        <v>200</v>
      </c>
      <c r="G102" s="149">
        <f aca="true" t="shared" si="64" ref="G102">E102*F102</f>
        <v>1200</v>
      </c>
      <c r="O102" s="143">
        <v>2</v>
      </c>
      <c r="AA102" s="121">
        <v>3</v>
      </c>
      <c r="AB102" s="121">
        <v>7</v>
      </c>
      <c r="AC102" s="121">
        <v>6310009998</v>
      </c>
      <c r="AZ102" s="121">
        <v>2</v>
      </c>
      <c r="BA102" s="121">
        <f aca="true" t="shared" si="65" ref="BA102">IF(AZ102=1,G102,0)</f>
        <v>0</v>
      </c>
      <c r="BB102" s="121">
        <f aca="true" t="shared" si="66" ref="BB102">IF(AZ102=2,G102,0)</f>
        <v>1200</v>
      </c>
      <c r="BC102" s="121">
        <f aca="true" t="shared" si="67" ref="BC102">IF(AZ102=3,G102,0)</f>
        <v>0</v>
      </c>
      <c r="BD102" s="121">
        <f aca="true" t="shared" si="68" ref="BD102">IF(AZ102=4,G102,0)</f>
        <v>0</v>
      </c>
      <c r="BE102" s="121">
        <f aca="true" t="shared" si="69" ref="BE102">IF(AZ102=5,G102,0)</f>
        <v>0</v>
      </c>
      <c r="CZ102" s="121">
        <v>0</v>
      </c>
    </row>
    <row r="103" spans="1:104" ht="22.5">
      <c r="A103" s="144">
        <v>86</v>
      </c>
      <c r="B103" s="145"/>
      <c r="C103" s="146" t="s">
        <v>129</v>
      </c>
      <c r="D103" s="147" t="s">
        <v>74</v>
      </c>
      <c r="E103" s="148">
        <v>9</v>
      </c>
      <c r="F103" s="148">
        <v>145</v>
      </c>
      <c r="G103" s="149">
        <f aca="true" t="shared" si="70" ref="G103:G108">E103*F103</f>
        <v>1305</v>
      </c>
      <c r="O103" s="143">
        <v>2</v>
      </c>
      <c r="AA103" s="121">
        <v>1</v>
      </c>
      <c r="AB103" s="121">
        <v>7</v>
      </c>
      <c r="AC103" s="121">
        <v>7</v>
      </c>
      <c r="AZ103" s="121">
        <v>2</v>
      </c>
      <c r="BA103" s="121">
        <f aca="true" t="shared" si="71" ref="BA103:BA108">IF(AZ103=1,G103,0)</f>
        <v>0</v>
      </c>
      <c r="BB103" s="121">
        <f aca="true" t="shared" si="72" ref="BB103:BB108">IF(AZ103=2,G103,0)</f>
        <v>1305</v>
      </c>
      <c r="BC103" s="121">
        <f aca="true" t="shared" si="73" ref="BC103:BC108">IF(AZ103=3,G103,0)</f>
        <v>0</v>
      </c>
      <c r="BD103" s="121">
        <f aca="true" t="shared" si="74" ref="BD103:BD108">IF(AZ103=4,G103,0)</f>
        <v>0</v>
      </c>
      <c r="BE103" s="121">
        <f aca="true" t="shared" si="75" ref="BE103:BE108">IF(AZ103=5,G103,0)</f>
        <v>0</v>
      </c>
      <c r="CZ103" s="121">
        <v>3E-05</v>
      </c>
    </row>
    <row r="104" spans="1:104" ht="22.5">
      <c r="A104" s="210">
        <v>87</v>
      </c>
      <c r="B104" s="145"/>
      <c r="C104" s="146" t="s">
        <v>161</v>
      </c>
      <c r="D104" s="147" t="s">
        <v>74</v>
      </c>
      <c r="E104" s="148">
        <v>2</v>
      </c>
      <c r="F104" s="148">
        <v>180</v>
      </c>
      <c r="G104" s="149">
        <f aca="true" t="shared" si="76" ref="G104:G105">E104*F104</f>
        <v>360</v>
      </c>
      <c r="O104" s="143">
        <v>2</v>
      </c>
      <c r="AA104" s="121">
        <v>1</v>
      </c>
      <c r="AB104" s="121">
        <v>7</v>
      </c>
      <c r="AC104" s="121">
        <v>7</v>
      </c>
      <c r="AZ104" s="121">
        <v>2</v>
      </c>
      <c r="BA104" s="121">
        <f aca="true" t="shared" si="77" ref="BA104:BA105">IF(AZ104=1,G104,0)</f>
        <v>0</v>
      </c>
      <c r="BB104" s="121">
        <f aca="true" t="shared" si="78" ref="BB104:BB105">IF(AZ104=2,G104,0)</f>
        <v>360</v>
      </c>
      <c r="BC104" s="121">
        <f aca="true" t="shared" si="79" ref="BC104:BC105">IF(AZ104=3,G104,0)</f>
        <v>0</v>
      </c>
      <c r="BD104" s="121">
        <f aca="true" t="shared" si="80" ref="BD104:BD105">IF(AZ104=4,G104,0)</f>
        <v>0</v>
      </c>
      <c r="BE104" s="121">
        <f aca="true" t="shared" si="81" ref="BE104:BE105">IF(AZ104=5,G104,0)</f>
        <v>0</v>
      </c>
      <c r="CZ104" s="121">
        <v>3E-05</v>
      </c>
    </row>
    <row r="105" spans="1:104" ht="12.75">
      <c r="A105" s="210">
        <v>88</v>
      </c>
      <c r="B105" s="145"/>
      <c r="C105" s="146" t="s">
        <v>178</v>
      </c>
      <c r="D105" s="147" t="s">
        <v>74</v>
      </c>
      <c r="E105" s="148">
        <v>2</v>
      </c>
      <c r="F105" s="148">
        <v>50</v>
      </c>
      <c r="G105" s="149">
        <f t="shared" si="76"/>
        <v>100</v>
      </c>
      <c r="O105" s="143">
        <v>2</v>
      </c>
      <c r="AA105" s="121">
        <v>1</v>
      </c>
      <c r="AB105" s="121">
        <v>7</v>
      </c>
      <c r="AC105" s="121">
        <v>7</v>
      </c>
      <c r="AZ105" s="121">
        <v>2</v>
      </c>
      <c r="BA105" s="121">
        <f t="shared" si="77"/>
        <v>0</v>
      </c>
      <c r="BB105" s="121">
        <f t="shared" si="78"/>
        <v>100</v>
      </c>
      <c r="BC105" s="121">
        <f t="shared" si="79"/>
        <v>0</v>
      </c>
      <c r="BD105" s="121">
        <f t="shared" si="80"/>
        <v>0</v>
      </c>
      <c r="BE105" s="121">
        <f t="shared" si="81"/>
        <v>0</v>
      </c>
      <c r="CZ105" s="121">
        <v>3E-05</v>
      </c>
    </row>
    <row r="106" spans="1:104" ht="12.75">
      <c r="A106" s="210">
        <v>89</v>
      </c>
      <c r="B106" s="145"/>
      <c r="C106" s="146" t="s">
        <v>92</v>
      </c>
      <c r="D106" s="147" t="s">
        <v>74</v>
      </c>
      <c r="E106" s="148">
        <v>71</v>
      </c>
      <c r="F106" s="148">
        <v>55</v>
      </c>
      <c r="G106" s="149">
        <f t="shared" si="70"/>
        <v>3905</v>
      </c>
      <c r="O106" s="143">
        <v>2</v>
      </c>
      <c r="AA106" s="121">
        <v>1</v>
      </c>
      <c r="AB106" s="121">
        <v>7</v>
      </c>
      <c r="AC106" s="121">
        <v>7</v>
      </c>
      <c r="AZ106" s="121">
        <v>2</v>
      </c>
      <c r="BA106" s="121">
        <f t="shared" si="71"/>
        <v>0</v>
      </c>
      <c r="BB106" s="121">
        <f t="shared" si="72"/>
        <v>3905</v>
      </c>
      <c r="BC106" s="121">
        <f t="shared" si="73"/>
        <v>0</v>
      </c>
      <c r="BD106" s="121">
        <f t="shared" si="74"/>
        <v>0</v>
      </c>
      <c r="BE106" s="121">
        <f t="shared" si="75"/>
        <v>0</v>
      </c>
      <c r="CZ106" s="121">
        <v>3E-05</v>
      </c>
    </row>
    <row r="107" spans="1:104" ht="12.75">
      <c r="A107" s="210">
        <v>90</v>
      </c>
      <c r="B107" s="145"/>
      <c r="C107" s="146" t="s">
        <v>148</v>
      </c>
      <c r="D107" s="147" t="s">
        <v>74</v>
      </c>
      <c r="E107" s="148">
        <v>12</v>
      </c>
      <c r="F107" s="148">
        <v>60</v>
      </c>
      <c r="G107" s="149">
        <f aca="true" t="shared" si="82" ref="G107">E107*F107</f>
        <v>720</v>
      </c>
      <c r="O107" s="143">
        <v>2</v>
      </c>
      <c r="AA107" s="121">
        <v>1</v>
      </c>
      <c r="AB107" s="121">
        <v>7</v>
      </c>
      <c r="AC107" s="121">
        <v>7</v>
      </c>
      <c r="AZ107" s="121">
        <v>2</v>
      </c>
      <c r="BA107" s="121">
        <f aca="true" t="shared" si="83" ref="BA107">IF(AZ107=1,G107,0)</f>
        <v>0</v>
      </c>
      <c r="BB107" s="121">
        <f aca="true" t="shared" si="84" ref="BB107">IF(AZ107=2,G107,0)</f>
        <v>720</v>
      </c>
      <c r="BC107" s="121">
        <f aca="true" t="shared" si="85" ref="BC107">IF(AZ107=3,G107,0)</f>
        <v>0</v>
      </c>
      <c r="BD107" s="121">
        <f aca="true" t="shared" si="86" ref="BD107">IF(AZ107=4,G107,0)</f>
        <v>0</v>
      </c>
      <c r="BE107" s="121">
        <f aca="true" t="shared" si="87" ref="BE107">IF(AZ107=5,G107,0)</f>
        <v>0</v>
      </c>
      <c r="CZ107" s="121">
        <v>3E-05</v>
      </c>
    </row>
    <row r="108" spans="1:104" ht="12.75">
      <c r="A108" s="210">
        <v>91</v>
      </c>
      <c r="B108" s="145"/>
      <c r="C108" s="146" t="s">
        <v>93</v>
      </c>
      <c r="D108" s="147" t="s">
        <v>74</v>
      </c>
      <c r="E108" s="148">
        <v>11</v>
      </c>
      <c r="F108" s="148">
        <v>65</v>
      </c>
      <c r="G108" s="149">
        <f t="shared" si="70"/>
        <v>715</v>
      </c>
      <c r="O108" s="143">
        <v>2</v>
      </c>
      <c r="AA108" s="121">
        <v>1</v>
      </c>
      <c r="AB108" s="121">
        <v>7</v>
      </c>
      <c r="AC108" s="121">
        <v>7</v>
      </c>
      <c r="AZ108" s="121">
        <v>2</v>
      </c>
      <c r="BA108" s="121">
        <f t="shared" si="71"/>
        <v>0</v>
      </c>
      <c r="BB108" s="121">
        <f t="shared" si="72"/>
        <v>715</v>
      </c>
      <c r="BC108" s="121">
        <f t="shared" si="73"/>
        <v>0</v>
      </c>
      <c r="BD108" s="121">
        <f t="shared" si="74"/>
        <v>0</v>
      </c>
      <c r="BE108" s="121">
        <f t="shared" si="75"/>
        <v>0</v>
      </c>
      <c r="CZ108" s="121">
        <v>3E-05</v>
      </c>
    </row>
    <row r="109" spans="1:104" ht="12.75">
      <c r="A109" s="210">
        <v>92</v>
      </c>
      <c r="B109" s="145"/>
      <c r="C109" s="146" t="s">
        <v>134</v>
      </c>
      <c r="D109" s="147" t="s">
        <v>74</v>
      </c>
      <c r="E109" s="148">
        <v>5</v>
      </c>
      <c r="F109" s="148">
        <v>70</v>
      </c>
      <c r="G109" s="149">
        <f aca="true" t="shared" si="88" ref="G109:G114">E109*F109</f>
        <v>350</v>
      </c>
      <c r="O109" s="143">
        <v>2</v>
      </c>
      <c r="AA109" s="121">
        <v>1</v>
      </c>
      <c r="AB109" s="121">
        <v>7</v>
      </c>
      <c r="AC109" s="121">
        <v>7</v>
      </c>
      <c r="AZ109" s="121">
        <v>2</v>
      </c>
      <c r="BA109" s="121">
        <f aca="true" t="shared" si="89" ref="BA109">IF(AZ109=1,G109,0)</f>
        <v>0</v>
      </c>
      <c r="BB109" s="121">
        <f aca="true" t="shared" si="90" ref="BB109">IF(AZ109=2,G109,0)</f>
        <v>350</v>
      </c>
      <c r="BC109" s="121">
        <f aca="true" t="shared" si="91" ref="BC109">IF(AZ109=3,G109,0)</f>
        <v>0</v>
      </c>
      <c r="BD109" s="121">
        <f aca="true" t="shared" si="92" ref="BD109">IF(AZ109=4,G109,0)</f>
        <v>0</v>
      </c>
      <c r="BE109" s="121">
        <f aca="true" t="shared" si="93" ref="BE109">IF(AZ109=5,G109,0)</f>
        <v>0</v>
      </c>
      <c r="CZ109" s="121">
        <v>3E-05</v>
      </c>
    </row>
    <row r="110" spans="1:7" s="170" customFormat="1" ht="12.75">
      <c r="A110" s="210">
        <v>93</v>
      </c>
      <c r="B110" s="145"/>
      <c r="C110" s="146" t="s">
        <v>177</v>
      </c>
      <c r="D110" s="167" t="s">
        <v>74</v>
      </c>
      <c r="E110" s="148">
        <v>2</v>
      </c>
      <c r="F110" s="168">
        <v>65</v>
      </c>
      <c r="G110" s="169">
        <f t="shared" si="88"/>
        <v>130</v>
      </c>
    </row>
    <row r="111" spans="1:15" ht="24" customHeight="1">
      <c r="A111" s="210">
        <v>94</v>
      </c>
      <c r="B111" s="145"/>
      <c r="C111" s="184" t="s">
        <v>208</v>
      </c>
      <c r="D111" s="147" t="s">
        <v>74</v>
      </c>
      <c r="E111" s="148">
        <v>7</v>
      </c>
      <c r="F111" s="148">
        <v>110</v>
      </c>
      <c r="G111" s="149">
        <f t="shared" si="88"/>
        <v>770</v>
      </c>
      <c r="O111" s="143"/>
    </row>
    <row r="112" spans="1:15" ht="24" customHeight="1">
      <c r="A112" s="210">
        <v>95</v>
      </c>
      <c r="B112" s="145"/>
      <c r="C112" s="176" t="s">
        <v>209</v>
      </c>
      <c r="D112" s="147" t="s">
        <v>74</v>
      </c>
      <c r="E112" s="148">
        <v>6</v>
      </c>
      <c r="F112" s="148">
        <v>135</v>
      </c>
      <c r="G112" s="149">
        <f t="shared" si="88"/>
        <v>810</v>
      </c>
      <c r="O112" s="143"/>
    </row>
    <row r="113" spans="1:15" ht="24" customHeight="1">
      <c r="A113" s="210">
        <v>96</v>
      </c>
      <c r="B113" s="145"/>
      <c r="C113" s="176" t="s">
        <v>210</v>
      </c>
      <c r="D113" s="147" t="s">
        <v>74</v>
      </c>
      <c r="E113" s="148">
        <v>6</v>
      </c>
      <c r="F113" s="148">
        <v>160</v>
      </c>
      <c r="G113" s="149">
        <f t="shared" si="88"/>
        <v>960</v>
      </c>
      <c r="O113" s="143"/>
    </row>
    <row r="114" spans="1:15" ht="24" customHeight="1">
      <c r="A114" s="210">
        <v>97</v>
      </c>
      <c r="B114" s="145"/>
      <c r="C114" s="176" t="s">
        <v>211</v>
      </c>
      <c r="D114" s="147" t="s">
        <v>74</v>
      </c>
      <c r="E114" s="148">
        <v>4</v>
      </c>
      <c r="F114" s="148">
        <v>240</v>
      </c>
      <c r="G114" s="149">
        <f t="shared" si="88"/>
        <v>960</v>
      </c>
      <c r="O114" s="143"/>
    </row>
    <row r="115" spans="1:104" ht="22.5">
      <c r="A115" s="210">
        <v>98</v>
      </c>
      <c r="B115" s="145"/>
      <c r="C115" s="176" t="s">
        <v>212</v>
      </c>
      <c r="D115" s="147" t="s">
        <v>74</v>
      </c>
      <c r="E115" s="148">
        <v>2</v>
      </c>
      <c r="F115" s="148">
        <v>220</v>
      </c>
      <c r="G115" s="149">
        <f aca="true" t="shared" si="94" ref="G115">E115*F115</f>
        <v>440</v>
      </c>
      <c r="O115" s="143">
        <v>2</v>
      </c>
      <c r="AA115" s="121">
        <v>3</v>
      </c>
      <c r="AB115" s="121">
        <v>7</v>
      </c>
      <c r="AC115" s="121">
        <v>5510000105</v>
      </c>
      <c r="AZ115" s="121">
        <v>2</v>
      </c>
      <c r="BA115" s="121">
        <f aca="true" t="shared" si="95" ref="BA115">IF(AZ115=1,G115,0)</f>
        <v>0</v>
      </c>
      <c r="BB115" s="121">
        <f aca="true" t="shared" si="96" ref="BB115">IF(AZ115=2,G115,0)</f>
        <v>440</v>
      </c>
      <c r="BC115" s="121">
        <f aca="true" t="shared" si="97" ref="BC115">IF(AZ115=3,G115,0)</f>
        <v>0</v>
      </c>
      <c r="BD115" s="121">
        <f aca="true" t="shared" si="98" ref="BD115">IF(AZ115=4,G115,0)</f>
        <v>0</v>
      </c>
      <c r="BE115" s="121">
        <f aca="true" t="shared" si="99" ref="BE115">IF(AZ115=5,G115,0)</f>
        <v>0</v>
      </c>
      <c r="CZ115" s="121">
        <v>0.00042</v>
      </c>
    </row>
    <row r="116" spans="1:104" ht="22.5">
      <c r="A116" s="210">
        <v>99</v>
      </c>
      <c r="B116" s="145"/>
      <c r="C116" s="176" t="s">
        <v>213</v>
      </c>
      <c r="D116" s="147" t="s">
        <v>74</v>
      </c>
      <c r="E116" s="148">
        <v>2</v>
      </c>
      <c r="F116" s="148">
        <v>250</v>
      </c>
      <c r="G116" s="149">
        <f aca="true" t="shared" si="100" ref="G116">E116*F116</f>
        <v>500</v>
      </c>
      <c r="O116" s="143">
        <v>2</v>
      </c>
      <c r="AA116" s="121">
        <v>3</v>
      </c>
      <c r="AB116" s="121">
        <v>7</v>
      </c>
      <c r="AC116" s="121">
        <v>5510000105</v>
      </c>
      <c r="AZ116" s="121">
        <v>2</v>
      </c>
      <c r="BA116" s="121">
        <f aca="true" t="shared" si="101" ref="BA116">IF(AZ116=1,G116,0)</f>
        <v>0</v>
      </c>
      <c r="BB116" s="121">
        <f aca="true" t="shared" si="102" ref="BB116">IF(AZ116=2,G116,0)</f>
        <v>500</v>
      </c>
      <c r="BC116" s="121">
        <f aca="true" t="shared" si="103" ref="BC116">IF(AZ116=3,G116,0)</f>
        <v>0</v>
      </c>
      <c r="BD116" s="121">
        <f aca="true" t="shared" si="104" ref="BD116">IF(AZ116=4,G116,0)</f>
        <v>0</v>
      </c>
      <c r="BE116" s="121">
        <f aca="true" t="shared" si="105" ref="BE116">IF(AZ116=5,G116,0)</f>
        <v>0</v>
      </c>
      <c r="CZ116" s="121">
        <v>0.00042</v>
      </c>
    </row>
    <row r="117" spans="1:104" ht="22.5">
      <c r="A117" s="210">
        <v>100</v>
      </c>
      <c r="B117" s="145"/>
      <c r="C117" s="176" t="s">
        <v>214</v>
      </c>
      <c r="D117" s="147" t="s">
        <v>74</v>
      </c>
      <c r="E117" s="148">
        <v>1</v>
      </c>
      <c r="F117" s="148">
        <v>350</v>
      </c>
      <c r="G117" s="149">
        <f aca="true" t="shared" si="106" ref="G117:G140">E117*F117</f>
        <v>350</v>
      </c>
      <c r="O117" s="143">
        <v>2</v>
      </c>
      <c r="AA117" s="121">
        <v>3</v>
      </c>
      <c r="AB117" s="121">
        <v>7</v>
      </c>
      <c r="AC117" s="121">
        <v>5510000105</v>
      </c>
      <c r="AZ117" s="121">
        <v>2</v>
      </c>
      <c r="BA117" s="121">
        <f aca="true" t="shared" si="107" ref="BA117">IF(AZ117=1,G117,0)</f>
        <v>0</v>
      </c>
      <c r="BB117" s="121">
        <f aca="true" t="shared" si="108" ref="BB117">IF(AZ117=2,G117,0)</f>
        <v>350</v>
      </c>
      <c r="BC117" s="121">
        <f aca="true" t="shared" si="109" ref="BC117">IF(AZ117=3,G117,0)</f>
        <v>0</v>
      </c>
      <c r="BD117" s="121">
        <f aca="true" t="shared" si="110" ref="BD117">IF(AZ117=4,G117,0)</f>
        <v>0</v>
      </c>
      <c r="BE117" s="121">
        <f aca="true" t="shared" si="111" ref="BE117">IF(AZ117=5,G117,0)</f>
        <v>0</v>
      </c>
      <c r="CZ117" s="121">
        <v>0.00042</v>
      </c>
    </row>
    <row r="118" spans="1:7" s="202" customFormat="1" ht="22.5">
      <c r="A118" s="210">
        <v>101</v>
      </c>
      <c r="B118" s="197"/>
      <c r="C118" s="198" t="s">
        <v>221</v>
      </c>
      <c r="D118" s="199" t="s">
        <v>74</v>
      </c>
      <c r="E118" s="200">
        <v>2</v>
      </c>
      <c r="F118" s="200">
        <v>140</v>
      </c>
      <c r="G118" s="201">
        <f t="shared" si="106"/>
        <v>280</v>
      </c>
    </row>
    <row r="119" spans="1:7" s="202" customFormat="1" ht="22.5">
      <c r="A119" s="210">
        <v>102</v>
      </c>
      <c r="B119" s="197"/>
      <c r="C119" s="198" t="s">
        <v>222</v>
      </c>
      <c r="D119" s="199" t="s">
        <v>74</v>
      </c>
      <c r="E119" s="200">
        <v>1</v>
      </c>
      <c r="F119" s="200">
        <v>165</v>
      </c>
      <c r="G119" s="201">
        <f t="shared" si="106"/>
        <v>165</v>
      </c>
    </row>
    <row r="120" spans="1:7" s="209" customFormat="1" ht="45">
      <c r="A120" s="210">
        <v>103</v>
      </c>
      <c r="B120" s="204"/>
      <c r="C120" s="205" t="s">
        <v>229</v>
      </c>
      <c r="D120" s="206" t="s">
        <v>74</v>
      </c>
      <c r="E120" s="207">
        <v>1</v>
      </c>
      <c r="F120" s="207">
        <v>1400</v>
      </c>
      <c r="G120" s="208">
        <f t="shared" si="106"/>
        <v>1400</v>
      </c>
    </row>
    <row r="121" spans="1:7" s="209" customFormat="1" ht="45">
      <c r="A121" s="210">
        <v>104</v>
      </c>
      <c r="B121" s="204"/>
      <c r="C121" s="205" t="s">
        <v>242</v>
      </c>
      <c r="D121" s="206" t="s">
        <v>74</v>
      </c>
      <c r="E121" s="207">
        <v>1</v>
      </c>
      <c r="F121" s="207">
        <v>2400</v>
      </c>
      <c r="G121" s="208">
        <f t="shared" si="106"/>
        <v>2400</v>
      </c>
    </row>
    <row r="122" spans="1:104" s="209" customFormat="1" ht="22.5">
      <c r="A122" s="210">
        <v>105</v>
      </c>
      <c r="B122" s="204"/>
      <c r="C122" s="205" t="s">
        <v>230</v>
      </c>
      <c r="D122" s="206" t="s">
        <v>85</v>
      </c>
      <c r="E122" s="207">
        <v>2</v>
      </c>
      <c r="F122" s="207">
        <v>1200</v>
      </c>
      <c r="G122" s="208">
        <f t="shared" si="106"/>
        <v>2400</v>
      </c>
      <c r="H122" s="183"/>
      <c r="I122" s="183"/>
      <c r="J122" s="183"/>
      <c r="K122" s="183"/>
      <c r="L122" s="183"/>
      <c r="M122" s="183"/>
      <c r="N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  <c r="Z122" s="183"/>
      <c r="AA122" s="183"/>
      <c r="AB122" s="183"/>
      <c r="AC122" s="183"/>
      <c r="AD122" s="183"/>
      <c r="AE122" s="183"/>
      <c r="AF122" s="183"/>
      <c r="AG122" s="183"/>
      <c r="AH122" s="183"/>
      <c r="AI122" s="183"/>
      <c r="AJ122" s="183"/>
      <c r="AK122" s="183"/>
      <c r="AL122" s="183"/>
      <c r="AM122" s="183"/>
      <c r="AN122" s="183"/>
      <c r="AO122" s="183"/>
      <c r="AP122" s="183"/>
      <c r="AQ122" s="183"/>
      <c r="AR122" s="183"/>
      <c r="AS122" s="183"/>
      <c r="AT122" s="183"/>
      <c r="AU122" s="183"/>
      <c r="AV122" s="183"/>
      <c r="AW122" s="183"/>
      <c r="AX122" s="183"/>
      <c r="AY122" s="183"/>
      <c r="AZ122" s="183"/>
      <c r="BA122" s="183"/>
      <c r="BB122" s="183"/>
      <c r="BC122" s="183"/>
      <c r="BD122" s="183"/>
      <c r="BE122" s="183"/>
      <c r="BF122" s="183"/>
      <c r="BG122" s="183"/>
      <c r="BH122" s="183"/>
      <c r="BI122" s="183"/>
      <c r="BJ122" s="183"/>
      <c r="BK122" s="183"/>
      <c r="BL122" s="183"/>
      <c r="BM122" s="183"/>
      <c r="BN122" s="183"/>
      <c r="BO122" s="183"/>
      <c r="BP122" s="183"/>
      <c r="BQ122" s="183"/>
      <c r="BR122" s="183"/>
      <c r="BS122" s="183"/>
      <c r="BT122" s="183"/>
      <c r="BU122" s="183"/>
      <c r="BV122" s="183"/>
      <c r="BW122" s="183"/>
      <c r="BX122" s="183"/>
      <c r="BY122" s="183"/>
      <c r="BZ122" s="183"/>
      <c r="CA122" s="183"/>
      <c r="CB122" s="183"/>
      <c r="CC122" s="183"/>
      <c r="CD122" s="183"/>
      <c r="CE122" s="183"/>
      <c r="CF122" s="183"/>
      <c r="CG122" s="183"/>
      <c r="CH122" s="183"/>
      <c r="CI122" s="183"/>
      <c r="CJ122" s="183"/>
      <c r="CK122" s="183"/>
      <c r="CL122" s="183"/>
      <c r="CM122" s="183"/>
      <c r="CN122" s="183"/>
      <c r="CO122" s="183"/>
      <c r="CP122" s="183"/>
      <c r="CQ122" s="183"/>
      <c r="CR122" s="183"/>
      <c r="CS122" s="183"/>
      <c r="CT122" s="183"/>
      <c r="CU122" s="183"/>
      <c r="CV122" s="183"/>
      <c r="CW122" s="183"/>
      <c r="CX122" s="183"/>
      <c r="CY122" s="183"/>
      <c r="CZ122" s="183"/>
    </row>
    <row r="123" spans="1:15" ht="12.75">
      <c r="A123" s="210">
        <v>106</v>
      </c>
      <c r="B123" s="145"/>
      <c r="C123" s="146" t="s">
        <v>130</v>
      </c>
      <c r="D123" s="147" t="s">
        <v>74</v>
      </c>
      <c r="E123" s="148">
        <v>37</v>
      </c>
      <c r="F123" s="148">
        <v>120</v>
      </c>
      <c r="G123" s="149">
        <f t="shared" si="106"/>
        <v>4440</v>
      </c>
      <c r="O123" s="143"/>
    </row>
    <row r="124" spans="1:7" s="196" customFormat="1" ht="22.5">
      <c r="A124" s="210">
        <v>107</v>
      </c>
      <c r="B124" s="191"/>
      <c r="C124" s="192" t="s">
        <v>220</v>
      </c>
      <c r="D124" s="193" t="s">
        <v>74</v>
      </c>
      <c r="E124" s="194">
        <v>35</v>
      </c>
      <c r="F124" s="194">
        <v>325</v>
      </c>
      <c r="G124" s="195">
        <f t="shared" si="106"/>
        <v>11375</v>
      </c>
    </row>
    <row r="125" spans="1:7" s="170" customFormat="1" ht="22.5">
      <c r="A125" s="210">
        <v>108</v>
      </c>
      <c r="B125" s="145"/>
      <c r="C125" s="205" t="s">
        <v>234</v>
      </c>
      <c r="D125" s="167" t="s">
        <v>74</v>
      </c>
      <c r="E125" s="168">
        <v>27</v>
      </c>
      <c r="F125" s="148">
        <v>310</v>
      </c>
      <c r="G125" s="149">
        <f t="shared" si="106"/>
        <v>8370</v>
      </c>
    </row>
    <row r="126" spans="1:15" ht="22.5">
      <c r="A126" s="210">
        <v>109</v>
      </c>
      <c r="B126" s="145"/>
      <c r="C126" s="205" t="s">
        <v>243</v>
      </c>
      <c r="D126" s="167" t="s">
        <v>74</v>
      </c>
      <c r="E126" s="168">
        <v>2</v>
      </c>
      <c r="F126" s="168">
        <v>165</v>
      </c>
      <c r="G126" s="169">
        <f t="shared" si="106"/>
        <v>330</v>
      </c>
      <c r="O126" s="143"/>
    </row>
    <row r="127" spans="1:15" ht="22.5">
      <c r="A127" s="210">
        <v>110</v>
      </c>
      <c r="B127" s="145"/>
      <c r="C127" s="185" t="s">
        <v>215</v>
      </c>
      <c r="D127" s="167" t="s">
        <v>74</v>
      </c>
      <c r="E127" s="168">
        <v>2</v>
      </c>
      <c r="F127" s="168">
        <v>180</v>
      </c>
      <c r="G127" s="208">
        <f t="shared" si="106"/>
        <v>360</v>
      </c>
      <c r="O127" s="143"/>
    </row>
    <row r="128" spans="1:7" s="190" customFormat="1" ht="22.5">
      <c r="A128" s="210">
        <v>111</v>
      </c>
      <c r="B128" s="186"/>
      <c r="C128" s="187" t="s">
        <v>217</v>
      </c>
      <c r="D128" s="188" t="s">
        <v>74</v>
      </c>
      <c r="E128" s="189">
        <v>6</v>
      </c>
      <c r="F128" s="189">
        <v>165</v>
      </c>
      <c r="G128" s="208">
        <f t="shared" si="106"/>
        <v>990</v>
      </c>
    </row>
    <row r="129" spans="1:15" ht="12.75">
      <c r="A129" s="210">
        <v>112</v>
      </c>
      <c r="B129" s="145"/>
      <c r="C129" s="146" t="s">
        <v>135</v>
      </c>
      <c r="D129" s="147" t="s">
        <v>74</v>
      </c>
      <c r="E129" s="148">
        <v>4</v>
      </c>
      <c r="F129" s="148">
        <v>90</v>
      </c>
      <c r="G129" s="208">
        <f t="shared" si="106"/>
        <v>360</v>
      </c>
      <c r="O129" s="143"/>
    </row>
    <row r="130" spans="1:104" ht="45">
      <c r="A130" s="210">
        <v>113</v>
      </c>
      <c r="B130" s="145"/>
      <c r="C130" s="187" t="s">
        <v>219</v>
      </c>
      <c r="D130" s="147" t="s">
        <v>74</v>
      </c>
      <c r="E130" s="148">
        <v>2</v>
      </c>
      <c r="F130" s="148">
        <v>2000</v>
      </c>
      <c r="G130" s="208">
        <f t="shared" si="106"/>
        <v>4000</v>
      </c>
      <c r="O130" s="143">
        <v>2</v>
      </c>
      <c r="AA130" s="121">
        <v>3</v>
      </c>
      <c r="AB130" s="121">
        <v>7</v>
      </c>
      <c r="AC130" s="121">
        <v>734391124</v>
      </c>
      <c r="AZ130" s="121">
        <v>2</v>
      </c>
      <c r="BA130" s="121">
        <f aca="true" t="shared" si="112" ref="BA130">IF(AZ130=1,G130,0)</f>
        <v>0</v>
      </c>
      <c r="BB130" s="121">
        <f aca="true" t="shared" si="113" ref="BB130">IF(AZ130=2,G130,0)</f>
        <v>4000</v>
      </c>
      <c r="BC130" s="121">
        <f aca="true" t="shared" si="114" ref="BC130">IF(AZ130=3,G130,0)</f>
        <v>0</v>
      </c>
      <c r="BD130" s="121">
        <f aca="true" t="shared" si="115" ref="BD130">IF(AZ130=4,G130,0)</f>
        <v>0</v>
      </c>
      <c r="BE130" s="121">
        <f aca="true" t="shared" si="116" ref="BE130">IF(AZ130=5,G130,0)</f>
        <v>0</v>
      </c>
      <c r="CZ130" s="121">
        <v>0</v>
      </c>
    </row>
    <row r="131" spans="1:104" ht="45">
      <c r="A131" s="210">
        <v>114</v>
      </c>
      <c r="B131" s="145"/>
      <c r="C131" s="187" t="s">
        <v>218</v>
      </c>
      <c r="D131" s="147" t="s">
        <v>74</v>
      </c>
      <c r="E131" s="148">
        <v>1</v>
      </c>
      <c r="F131" s="148">
        <v>2500</v>
      </c>
      <c r="G131" s="208">
        <f t="shared" si="106"/>
        <v>2500</v>
      </c>
      <c r="O131" s="143">
        <v>2</v>
      </c>
      <c r="AA131" s="121">
        <v>3</v>
      </c>
      <c r="AB131" s="121">
        <v>7</v>
      </c>
      <c r="AC131" s="121">
        <v>734391124</v>
      </c>
      <c r="AZ131" s="121">
        <v>2</v>
      </c>
      <c r="BA131" s="121">
        <f aca="true" t="shared" si="117" ref="BA131">IF(AZ131=1,G131,0)</f>
        <v>0</v>
      </c>
      <c r="BB131" s="121">
        <f aca="true" t="shared" si="118" ref="BB131">IF(AZ131=2,G131,0)</f>
        <v>2500</v>
      </c>
      <c r="BC131" s="121">
        <f aca="true" t="shared" si="119" ref="BC131">IF(AZ131=3,G131,0)</f>
        <v>0</v>
      </c>
      <c r="BD131" s="121">
        <f aca="true" t="shared" si="120" ref="BD131">IF(AZ131=4,G131,0)</f>
        <v>0</v>
      </c>
      <c r="BE131" s="121">
        <f aca="true" t="shared" si="121" ref="BE131">IF(AZ131=5,G131,0)</f>
        <v>0</v>
      </c>
      <c r="CZ131" s="121">
        <v>0</v>
      </c>
    </row>
    <row r="132" spans="1:104" ht="45">
      <c r="A132" s="210">
        <v>115</v>
      </c>
      <c r="B132" s="145"/>
      <c r="C132" s="187" t="s">
        <v>216</v>
      </c>
      <c r="D132" s="147" t="s">
        <v>74</v>
      </c>
      <c r="E132" s="148">
        <v>1</v>
      </c>
      <c r="F132" s="148">
        <v>3000</v>
      </c>
      <c r="G132" s="208">
        <f t="shared" si="106"/>
        <v>3000</v>
      </c>
      <c r="O132" s="143">
        <v>2</v>
      </c>
      <c r="AA132" s="121">
        <v>3</v>
      </c>
      <c r="AB132" s="121">
        <v>7</v>
      </c>
      <c r="AC132" s="121">
        <v>734391124</v>
      </c>
      <c r="AZ132" s="121">
        <v>2</v>
      </c>
      <c r="BA132" s="121">
        <f aca="true" t="shared" si="122" ref="BA132">IF(AZ132=1,G132,0)</f>
        <v>0</v>
      </c>
      <c r="BB132" s="121">
        <f aca="true" t="shared" si="123" ref="BB132">IF(AZ132=2,G132,0)</f>
        <v>3000</v>
      </c>
      <c r="BC132" s="121">
        <f aca="true" t="shared" si="124" ref="BC132">IF(AZ132=3,G132,0)</f>
        <v>0</v>
      </c>
      <c r="BD132" s="121">
        <f aca="true" t="shared" si="125" ref="BD132">IF(AZ132=4,G132,0)</f>
        <v>0</v>
      </c>
      <c r="BE132" s="121">
        <f aca="true" t="shared" si="126" ref="BE132">IF(AZ132=5,G132,0)</f>
        <v>0</v>
      </c>
      <c r="CZ132" s="121">
        <v>0</v>
      </c>
    </row>
    <row r="133" spans="1:104" ht="12.75">
      <c r="A133" s="210">
        <v>116</v>
      </c>
      <c r="B133" s="145"/>
      <c r="C133" s="146" t="s">
        <v>149</v>
      </c>
      <c r="D133" s="147" t="s">
        <v>74</v>
      </c>
      <c r="E133" s="148">
        <v>17</v>
      </c>
      <c r="F133" s="148">
        <v>100</v>
      </c>
      <c r="G133" s="208">
        <f t="shared" si="106"/>
        <v>1700</v>
      </c>
      <c r="H133"/>
      <c r="I133"/>
      <c r="J133"/>
      <c r="K133"/>
      <c r="L133"/>
      <c r="M133"/>
      <c r="N133"/>
      <c r="O133" s="143">
        <v>2</v>
      </c>
      <c r="P133"/>
      <c r="Q133"/>
      <c r="R133"/>
      <c r="S133"/>
      <c r="T133"/>
      <c r="U133"/>
      <c r="V133"/>
      <c r="W133"/>
      <c r="X133"/>
      <c r="Y133"/>
      <c r="Z133"/>
      <c r="AA133" s="121">
        <v>3</v>
      </c>
      <c r="AB133" s="121">
        <v>7</v>
      </c>
      <c r="AC133" s="121">
        <v>734421162</v>
      </c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 s="121">
        <v>2</v>
      </c>
      <c r="BA133" s="121">
        <v>0</v>
      </c>
      <c r="BB133" s="121">
        <v>0</v>
      </c>
      <c r="BC133" s="121">
        <v>0</v>
      </c>
      <c r="BD133" s="121">
        <v>0</v>
      </c>
      <c r="BE133" s="121">
        <v>0</v>
      </c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 s="121">
        <v>0</v>
      </c>
    </row>
    <row r="134" spans="1:15" ht="12.75">
      <c r="A134" s="210">
        <v>117</v>
      </c>
      <c r="B134" s="145"/>
      <c r="C134" s="146" t="s">
        <v>150</v>
      </c>
      <c r="D134" s="147" t="s">
        <v>74</v>
      </c>
      <c r="E134" s="148">
        <v>7</v>
      </c>
      <c r="F134" s="148">
        <v>110</v>
      </c>
      <c r="G134" s="208">
        <f t="shared" si="106"/>
        <v>770</v>
      </c>
      <c r="O134" s="143"/>
    </row>
    <row r="135" spans="1:15" ht="12.75">
      <c r="A135" s="210">
        <v>118</v>
      </c>
      <c r="B135" s="145"/>
      <c r="C135" s="146" t="s">
        <v>151</v>
      </c>
      <c r="D135" s="147" t="s">
        <v>74</v>
      </c>
      <c r="E135" s="148">
        <v>10</v>
      </c>
      <c r="F135" s="148">
        <v>460</v>
      </c>
      <c r="G135" s="208">
        <f t="shared" si="106"/>
        <v>4600</v>
      </c>
      <c r="O135" s="143"/>
    </row>
    <row r="136" spans="1:15" ht="12.75">
      <c r="A136" s="210">
        <v>119</v>
      </c>
      <c r="B136" s="145"/>
      <c r="C136" s="146" t="s">
        <v>152</v>
      </c>
      <c r="D136" s="147" t="s">
        <v>74</v>
      </c>
      <c r="E136" s="148">
        <v>7</v>
      </c>
      <c r="F136" s="148">
        <v>420</v>
      </c>
      <c r="G136" s="208">
        <f t="shared" si="106"/>
        <v>2940</v>
      </c>
      <c r="O136" s="143"/>
    </row>
    <row r="137" spans="1:15" ht="12.75">
      <c r="A137" s="210">
        <v>120</v>
      </c>
      <c r="B137" s="145"/>
      <c r="C137" s="146" t="s">
        <v>153</v>
      </c>
      <c r="D137" s="147" t="s">
        <v>74</v>
      </c>
      <c r="E137" s="148">
        <v>7</v>
      </c>
      <c r="F137" s="148">
        <v>60</v>
      </c>
      <c r="G137" s="208">
        <f t="shared" si="106"/>
        <v>420</v>
      </c>
      <c r="O137" s="143"/>
    </row>
    <row r="138" spans="1:15" ht="22.5">
      <c r="A138" s="210">
        <v>121</v>
      </c>
      <c r="B138" s="145"/>
      <c r="C138" s="203" t="s">
        <v>223</v>
      </c>
      <c r="D138" s="147" t="s">
        <v>74</v>
      </c>
      <c r="E138" s="148">
        <v>1</v>
      </c>
      <c r="F138" s="148">
        <v>350</v>
      </c>
      <c r="G138" s="208">
        <f t="shared" si="106"/>
        <v>350</v>
      </c>
      <c r="O138" s="143"/>
    </row>
    <row r="139" spans="1:104" ht="12.75">
      <c r="A139" s="210">
        <v>122</v>
      </c>
      <c r="B139" s="145"/>
      <c r="C139" s="146" t="s">
        <v>119</v>
      </c>
      <c r="D139" s="147" t="s">
        <v>55</v>
      </c>
      <c r="E139" s="148">
        <v>1</v>
      </c>
      <c r="F139" s="148">
        <v>667</v>
      </c>
      <c r="G139" s="208">
        <f t="shared" si="106"/>
        <v>667</v>
      </c>
      <c r="O139" s="143">
        <v>2</v>
      </c>
      <c r="AA139" s="121">
        <v>7</v>
      </c>
      <c r="AB139" s="121">
        <v>1002</v>
      </c>
      <c r="AC139" s="121">
        <v>5</v>
      </c>
      <c r="AZ139" s="121">
        <v>2</v>
      </c>
      <c r="BA139" s="121">
        <f aca="true" t="shared" si="127" ref="BA139:BA140">IF(AZ139=1,G139,0)</f>
        <v>0</v>
      </c>
      <c r="BB139" s="121">
        <f aca="true" t="shared" si="128" ref="BB139:BB140">IF(AZ139=2,G139,0)</f>
        <v>667</v>
      </c>
      <c r="BC139" s="121">
        <f aca="true" t="shared" si="129" ref="BC139:BC140">IF(AZ139=3,G139,0)</f>
        <v>0</v>
      </c>
      <c r="BD139" s="121">
        <f aca="true" t="shared" si="130" ref="BD139:BD140">IF(AZ139=4,G139,0)</f>
        <v>0</v>
      </c>
      <c r="BE139" s="121">
        <f aca="true" t="shared" si="131" ref="BE139:BE140">IF(AZ139=5,G139,0)</f>
        <v>0</v>
      </c>
      <c r="CZ139" s="121">
        <v>0</v>
      </c>
    </row>
    <row r="140" spans="1:104" ht="12.75">
      <c r="A140" s="210">
        <v>123</v>
      </c>
      <c r="B140" s="145"/>
      <c r="C140" s="146" t="s">
        <v>94</v>
      </c>
      <c r="D140" s="147" t="s">
        <v>55</v>
      </c>
      <c r="E140" s="148">
        <v>0.5</v>
      </c>
      <c r="F140" s="148">
        <v>667</v>
      </c>
      <c r="G140" s="208">
        <f t="shared" si="106"/>
        <v>333.5</v>
      </c>
      <c r="O140" s="143">
        <v>2</v>
      </c>
      <c r="AA140" s="121">
        <v>7</v>
      </c>
      <c r="AB140" s="121">
        <v>1002</v>
      </c>
      <c r="AC140" s="121">
        <v>5</v>
      </c>
      <c r="AZ140" s="121">
        <v>2</v>
      </c>
      <c r="BA140" s="121">
        <f t="shared" si="127"/>
        <v>0</v>
      </c>
      <c r="BB140" s="121">
        <f t="shared" si="128"/>
        <v>333.5</v>
      </c>
      <c r="BC140" s="121">
        <f t="shared" si="129"/>
        <v>0</v>
      </c>
      <c r="BD140" s="121">
        <f t="shared" si="130"/>
        <v>0</v>
      </c>
      <c r="BE140" s="121">
        <f t="shared" si="131"/>
        <v>0</v>
      </c>
      <c r="CZ140" s="121">
        <v>0</v>
      </c>
    </row>
    <row r="141" spans="1:57" ht="12.75">
      <c r="A141" s="150"/>
      <c r="B141" s="151" t="s">
        <v>69</v>
      </c>
      <c r="C141" s="152" t="str">
        <f>CONCATENATE(B101," ",C101)</f>
        <v>734 Armatury</v>
      </c>
      <c r="D141" s="150"/>
      <c r="E141" s="153"/>
      <c r="F141" s="153"/>
      <c r="G141" s="154">
        <f>SUM(G101:G140)</f>
        <v>67725.5</v>
      </c>
      <c r="O141" s="143">
        <v>4</v>
      </c>
      <c r="BA141" s="155">
        <f>SUM(BA101:BA140)</f>
        <v>0</v>
      </c>
      <c r="BB141" s="155">
        <f>SUM(BB101:BB140)</f>
        <v>20445.5</v>
      </c>
      <c r="BC141" s="155">
        <f>SUM(BC101:BC140)</f>
        <v>0</v>
      </c>
      <c r="BD141" s="155">
        <f>SUM(BD101:BD140)</f>
        <v>0</v>
      </c>
      <c r="BE141" s="155">
        <f>SUM(BE101:BE140)</f>
        <v>0</v>
      </c>
    </row>
    <row r="142" spans="1:15" ht="12.75">
      <c r="A142" s="136" t="s">
        <v>67</v>
      </c>
      <c r="B142" s="137" t="s">
        <v>95</v>
      </c>
      <c r="C142" s="138" t="s">
        <v>96</v>
      </c>
      <c r="D142" s="139"/>
      <c r="E142" s="140"/>
      <c r="F142" s="140"/>
      <c r="G142" s="141"/>
      <c r="H142" s="142"/>
      <c r="I142" s="142"/>
      <c r="O142" s="143">
        <v>1</v>
      </c>
    </row>
    <row r="143" spans="1:104" ht="12.75">
      <c r="A143" s="144">
        <v>124</v>
      </c>
      <c r="B143" s="145"/>
      <c r="C143" s="146" t="s">
        <v>179</v>
      </c>
      <c r="D143" s="147" t="s">
        <v>79</v>
      </c>
      <c r="E143" s="148">
        <v>24</v>
      </c>
      <c r="F143" s="148">
        <v>200</v>
      </c>
      <c r="G143" s="149">
        <f aca="true" t="shared" si="132" ref="G143">E143*F143</f>
        <v>4800</v>
      </c>
      <c r="O143" s="143">
        <v>2</v>
      </c>
      <c r="AA143" s="121">
        <v>3</v>
      </c>
      <c r="AB143" s="121">
        <v>7</v>
      </c>
      <c r="AC143" s="121">
        <v>6310009998</v>
      </c>
      <c r="AZ143" s="121">
        <v>2</v>
      </c>
      <c r="BA143" s="121">
        <f aca="true" t="shared" si="133" ref="BA143">IF(AZ143=1,G143,0)</f>
        <v>0</v>
      </c>
      <c r="BB143" s="121">
        <f aca="true" t="shared" si="134" ref="BB143">IF(AZ143=2,G143,0)</f>
        <v>4800</v>
      </c>
      <c r="BC143" s="121">
        <f aca="true" t="shared" si="135" ref="BC143">IF(AZ143=3,G143,0)</f>
        <v>0</v>
      </c>
      <c r="BD143" s="121">
        <f aca="true" t="shared" si="136" ref="BD143">IF(AZ143=4,G143,0)</f>
        <v>0</v>
      </c>
      <c r="BE143" s="121">
        <f aca="true" t="shared" si="137" ref="BE143">IF(AZ143=5,G143,0)</f>
        <v>0</v>
      </c>
      <c r="CZ143" s="121">
        <v>0</v>
      </c>
    </row>
    <row r="144" spans="1:7" ht="12.75">
      <c r="A144" s="144">
        <v>125</v>
      </c>
      <c r="B144" s="145"/>
      <c r="C144" s="146" t="s">
        <v>162</v>
      </c>
      <c r="D144" s="167" t="s">
        <v>74</v>
      </c>
      <c r="E144" s="168">
        <v>14</v>
      </c>
      <c r="F144" s="168">
        <v>120</v>
      </c>
      <c r="G144" s="169">
        <f aca="true" t="shared" si="138" ref="G144:G176">E144*F144</f>
        <v>1680</v>
      </c>
    </row>
    <row r="145" spans="1:7" ht="12.75">
      <c r="A145" s="210">
        <v>126</v>
      </c>
      <c r="B145" s="145"/>
      <c r="C145" s="146" t="s">
        <v>163</v>
      </c>
      <c r="D145" s="167" t="s">
        <v>74</v>
      </c>
      <c r="E145" s="168">
        <v>15</v>
      </c>
      <c r="F145" s="168">
        <v>160</v>
      </c>
      <c r="G145" s="169">
        <f t="shared" si="138"/>
        <v>2400</v>
      </c>
    </row>
    <row r="146" spans="1:7" ht="12.75">
      <c r="A146" s="210">
        <v>127</v>
      </c>
      <c r="B146" s="145"/>
      <c r="C146" s="146" t="s">
        <v>164</v>
      </c>
      <c r="D146" s="167" t="s">
        <v>74</v>
      </c>
      <c r="E146" s="168">
        <v>29</v>
      </c>
      <c r="F146" s="168">
        <v>210</v>
      </c>
      <c r="G146" s="169">
        <f t="shared" si="138"/>
        <v>6090</v>
      </c>
    </row>
    <row r="147" spans="1:54" s="170" customFormat="1" ht="45">
      <c r="A147" s="210">
        <v>128</v>
      </c>
      <c r="B147" s="137"/>
      <c r="C147" s="211" t="s">
        <v>251</v>
      </c>
      <c r="D147" s="167" t="s">
        <v>74</v>
      </c>
      <c r="E147" s="168">
        <v>2</v>
      </c>
      <c r="F147" s="168">
        <v>1800</v>
      </c>
      <c r="G147" s="208">
        <f t="shared" si="138"/>
        <v>3600</v>
      </c>
      <c r="H147" s="174"/>
      <c r="I147" s="174"/>
      <c r="AZ147" s="170">
        <v>2</v>
      </c>
      <c r="BB147" s="170">
        <f>IF(AZ147=2,G149,0)</f>
        <v>5100</v>
      </c>
    </row>
    <row r="148" spans="1:54" s="170" customFormat="1" ht="45">
      <c r="A148" s="210">
        <v>129</v>
      </c>
      <c r="B148" s="137"/>
      <c r="C148" s="211" t="s">
        <v>252</v>
      </c>
      <c r="D148" s="167" t="s">
        <v>74</v>
      </c>
      <c r="E148" s="168">
        <v>1</v>
      </c>
      <c r="F148" s="168">
        <v>1300</v>
      </c>
      <c r="G148" s="208">
        <f t="shared" si="138"/>
        <v>1300</v>
      </c>
      <c r="H148" s="174"/>
      <c r="I148" s="174"/>
      <c r="AZ148" s="170">
        <v>2</v>
      </c>
      <c r="BB148" s="170" t="e">
        <f>IF(AZ148=2,#REF!,0)</f>
        <v>#REF!</v>
      </c>
    </row>
    <row r="149" spans="1:7" s="170" customFormat="1" ht="45">
      <c r="A149" s="210">
        <v>130</v>
      </c>
      <c r="B149" s="145"/>
      <c r="C149" s="211" t="s">
        <v>253</v>
      </c>
      <c r="D149" s="167" t="s">
        <v>74</v>
      </c>
      <c r="E149" s="168">
        <v>3</v>
      </c>
      <c r="F149" s="168">
        <v>1700</v>
      </c>
      <c r="G149" s="208">
        <f t="shared" si="138"/>
        <v>5100</v>
      </c>
    </row>
    <row r="150" spans="1:7" s="170" customFormat="1" ht="45">
      <c r="A150" s="210">
        <v>131</v>
      </c>
      <c r="B150" s="145"/>
      <c r="C150" s="211" t="s">
        <v>254</v>
      </c>
      <c r="D150" s="167" t="s">
        <v>74</v>
      </c>
      <c r="E150" s="168">
        <v>2</v>
      </c>
      <c r="F150" s="168">
        <v>1800</v>
      </c>
      <c r="G150" s="208">
        <f t="shared" si="138"/>
        <v>3600</v>
      </c>
    </row>
    <row r="151" spans="1:7" s="170" customFormat="1" ht="45">
      <c r="A151" s="210">
        <v>132</v>
      </c>
      <c r="B151" s="145"/>
      <c r="C151" s="211" t="s">
        <v>255</v>
      </c>
      <c r="D151" s="167" t="s">
        <v>74</v>
      </c>
      <c r="E151" s="168">
        <v>2</v>
      </c>
      <c r="F151" s="168">
        <v>1900</v>
      </c>
      <c r="G151" s="208">
        <f t="shared" si="138"/>
        <v>3800</v>
      </c>
    </row>
    <row r="152" spans="1:7" s="170" customFormat="1" ht="45">
      <c r="A152" s="210">
        <v>133</v>
      </c>
      <c r="B152" s="145"/>
      <c r="C152" s="211" t="s">
        <v>256</v>
      </c>
      <c r="D152" s="167" t="s">
        <v>74</v>
      </c>
      <c r="E152" s="168">
        <v>2</v>
      </c>
      <c r="F152" s="168">
        <v>2000</v>
      </c>
      <c r="G152" s="208">
        <f t="shared" si="138"/>
        <v>4000</v>
      </c>
    </row>
    <row r="153" spans="1:7" s="209" customFormat="1" ht="45">
      <c r="A153" s="210">
        <v>134</v>
      </c>
      <c r="B153" s="204"/>
      <c r="C153" s="211" t="s">
        <v>257</v>
      </c>
      <c r="D153" s="206" t="s">
        <v>74</v>
      </c>
      <c r="E153" s="207">
        <v>1</v>
      </c>
      <c r="F153" s="207">
        <v>1800</v>
      </c>
      <c r="G153" s="208">
        <f t="shared" si="138"/>
        <v>1800</v>
      </c>
    </row>
    <row r="154" spans="1:7" s="209" customFormat="1" ht="45">
      <c r="A154" s="210">
        <v>135</v>
      </c>
      <c r="B154" s="204"/>
      <c r="C154" s="211" t="s">
        <v>258</v>
      </c>
      <c r="D154" s="206" t="s">
        <v>74</v>
      </c>
      <c r="E154" s="207">
        <v>1</v>
      </c>
      <c r="F154" s="207">
        <v>1900</v>
      </c>
      <c r="G154" s="208">
        <f t="shared" si="138"/>
        <v>1900</v>
      </c>
    </row>
    <row r="155" spans="1:7" s="170" customFormat="1" ht="45">
      <c r="A155" s="210">
        <v>136</v>
      </c>
      <c r="B155" s="145"/>
      <c r="C155" s="211" t="s">
        <v>259</v>
      </c>
      <c r="D155" s="167" t="s">
        <v>74</v>
      </c>
      <c r="E155" s="168">
        <v>1</v>
      </c>
      <c r="F155" s="168">
        <v>2000</v>
      </c>
      <c r="G155" s="208">
        <f t="shared" si="138"/>
        <v>2000</v>
      </c>
    </row>
    <row r="156" spans="1:7" s="170" customFormat="1" ht="45">
      <c r="A156" s="210">
        <v>137</v>
      </c>
      <c r="B156" s="145"/>
      <c r="C156" s="211" t="s">
        <v>260</v>
      </c>
      <c r="D156" s="167" t="s">
        <v>74</v>
      </c>
      <c r="E156" s="168">
        <v>2</v>
      </c>
      <c r="F156" s="168">
        <v>2100</v>
      </c>
      <c r="G156" s="208">
        <f t="shared" si="138"/>
        <v>4200</v>
      </c>
    </row>
    <row r="157" spans="1:7" s="170" customFormat="1" ht="45">
      <c r="A157" s="210">
        <v>138</v>
      </c>
      <c r="B157" s="145"/>
      <c r="C157" s="211" t="s">
        <v>261</v>
      </c>
      <c r="D157" s="167" t="s">
        <v>74</v>
      </c>
      <c r="E157" s="168">
        <v>2</v>
      </c>
      <c r="F157" s="168">
        <v>2300</v>
      </c>
      <c r="G157" s="208">
        <f t="shared" si="138"/>
        <v>4600</v>
      </c>
    </row>
    <row r="158" spans="1:7" s="209" customFormat="1" ht="45">
      <c r="A158" s="210">
        <v>139</v>
      </c>
      <c r="B158" s="204"/>
      <c r="C158" s="211" t="s">
        <v>262</v>
      </c>
      <c r="D158" s="206" t="s">
        <v>74</v>
      </c>
      <c r="E158" s="207">
        <v>1</v>
      </c>
      <c r="F158" s="207">
        <v>1800</v>
      </c>
      <c r="G158" s="208">
        <f t="shared" si="138"/>
        <v>1800</v>
      </c>
    </row>
    <row r="159" spans="1:7" s="209" customFormat="1" ht="45">
      <c r="A159" s="210">
        <v>140</v>
      </c>
      <c r="B159" s="204"/>
      <c r="C159" s="211" t="s">
        <v>263</v>
      </c>
      <c r="D159" s="206" t="s">
        <v>74</v>
      </c>
      <c r="E159" s="207">
        <v>1</v>
      </c>
      <c r="F159" s="207">
        <v>2100</v>
      </c>
      <c r="G159" s="208">
        <f t="shared" si="138"/>
        <v>2100</v>
      </c>
    </row>
    <row r="160" spans="1:7" s="209" customFormat="1" ht="45">
      <c r="A160" s="210">
        <v>141</v>
      </c>
      <c r="B160" s="204"/>
      <c r="C160" s="211" t="s">
        <v>264</v>
      </c>
      <c r="D160" s="206" t="s">
        <v>74</v>
      </c>
      <c r="E160" s="207">
        <v>2</v>
      </c>
      <c r="F160" s="207">
        <v>2400</v>
      </c>
      <c r="G160" s="208">
        <f t="shared" si="138"/>
        <v>4800</v>
      </c>
    </row>
    <row r="161" spans="1:7" s="209" customFormat="1" ht="45">
      <c r="A161" s="210">
        <v>142</v>
      </c>
      <c r="B161" s="204"/>
      <c r="C161" s="211" t="s">
        <v>265</v>
      </c>
      <c r="D161" s="206" t="s">
        <v>74</v>
      </c>
      <c r="E161" s="207">
        <v>2</v>
      </c>
      <c r="F161" s="207">
        <v>2500</v>
      </c>
      <c r="G161" s="208">
        <f t="shared" si="138"/>
        <v>5000</v>
      </c>
    </row>
    <row r="162" spans="1:7" s="209" customFormat="1" ht="45">
      <c r="A162" s="210">
        <v>143</v>
      </c>
      <c r="B162" s="204"/>
      <c r="C162" s="211" t="s">
        <v>266</v>
      </c>
      <c r="D162" s="206" t="s">
        <v>74</v>
      </c>
      <c r="E162" s="207">
        <v>1</v>
      </c>
      <c r="F162" s="207">
        <v>2600</v>
      </c>
      <c r="G162" s="208">
        <f t="shared" si="138"/>
        <v>2600</v>
      </c>
    </row>
    <row r="163" spans="1:7" s="209" customFormat="1" ht="45">
      <c r="A163" s="210">
        <v>144</v>
      </c>
      <c r="B163" s="204"/>
      <c r="C163" s="211" t="s">
        <v>267</v>
      </c>
      <c r="D163" s="206" t="s">
        <v>74</v>
      </c>
      <c r="E163" s="207">
        <v>1</v>
      </c>
      <c r="F163" s="207">
        <v>2700</v>
      </c>
      <c r="G163" s="208">
        <f t="shared" si="138"/>
        <v>2700</v>
      </c>
    </row>
    <row r="164" spans="1:7" s="209" customFormat="1" ht="45">
      <c r="A164" s="210">
        <v>145</v>
      </c>
      <c r="B164" s="204"/>
      <c r="C164" s="211" t="s">
        <v>268</v>
      </c>
      <c r="D164" s="206" t="s">
        <v>74</v>
      </c>
      <c r="E164" s="207">
        <v>1</v>
      </c>
      <c r="F164" s="207">
        <v>2500</v>
      </c>
      <c r="G164" s="208">
        <f t="shared" si="138"/>
        <v>2500</v>
      </c>
    </row>
    <row r="165" spans="1:7" s="209" customFormat="1" ht="45">
      <c r="A165" s="210">
        <v>146</v>
      </c>
      <c r="B165" s="204"/>
      <c r="C165" s="211" t="s">
        <v>269</v>
      </c>
      <c r="D165" s="206" t="s">
        <v>74</v>
      </c>
      <c r="E165" s="207">
        <v>1</v>
      </c>
      <c r="F165" s="207">
        <v>2400</v>
      </c>
      <c r="G165" s="208">
        <f t="shared" si="138"/>
        <v>2400</v>
      </c>
    </row>
    <row r="166" spans="1:15" ht="12.75">
      <c r="A166" s="210">
        <v>147</v>
      </c>
      <c r="B166" s="145"/>
      <c r="C166" s="187" t="s">
        <v>224</v>
      </c>
      <c r="D166" s="147" t="s">
        <v>74</v>
      </c>
      <c r="E166" s="148">
        <v>4</v>
      </c>
      <c r="F166" s="148">
        <v>250</v>
      </c>
      <c r="G166" s="208">
        <f t="shared" si="138"/>
        <v>1000</v>
      </c>
      <c r="O166" s="143"/>
    </row>
    <row r="167" spans="1:7" s="170" customFormat="1" ht="12.75">
      <c r="A167" s="210">
        <v>148</v>
      </c>
      <c r="B167" s="145"/>
      <c r="C167" s="187" t="s">
        <v>225</v>
      </c>
      <c r="D167" s="167" t="s">
        <v>74</v>
      </c>
      <c r="E167" s="168">
        <v>4</v>
      </c>
      <c r="F167" s="168">
        <v>150</v>
      </c>
      <c r="G167" s="208">
        <f t="shared" si="138"/>
        <v>600</v>
      </c>
    </row>
    <row r="168" spans="1:7" s="170" customFormat="1" ht="46.5" customHeight="1">
      <c r="A168" s="210">
        <v>149</v>
      </c>
      <c r="B168" s="145"/>
      <c r="C168" s="211" t="s">
        <v>271</v>
      </c>
      <c r="D168" s="167" t="s">
        <v>74</v>
      </c>
      <c r="E168" s="168">
        <v>1</v>
      </c>
      <c r="F168" s="168">
        <v>1300</v>
      </c>
      <c r="G168" s="208">
        <f t="shared" si="138"/>
        <v>1300</v>
      </c>
    </row>
    <row r="169" spans="1:7" s="170" customFormat="1" ht="45.75" customHeight="1">
      <c r="A169" s="210">
        <v>150</v>
      </c>
      <c r="B169" s="145"/>
      <c r="C169" s="211" t="s">
        <v>270</v>
      </c>
      <c r="D169" s="167" t="s">
        <v>74</v>
      </c>
      <c r="E169" s="168">
        <v>3</v>
      </c>
      <c r="F169" s="168">
        <v>1500</v>
      </c>
      <c r="G169" s="208">
        <f t="shared" si="138"/>
        <v>4500</v>
      </c>
    </row>
    <row r="170" spans="1:15" ht="12.75">
      <c r="A170" s="210">
        <v>151</v>
      </c>
      <c r="B170" s="145"/>
      <c r="C170" s="187" t="s">
        <v>226</v>
      </c>
      <c r="D170" s="147" t="s">
        <v>74</v>
      </c>
      <c r="E170" s="148">
        <v>2</v>
      </c>
      <c r="F170" s="148">
        <v>300</v>
      </c>
      <c r="G170" s="208">
        <f t="shared" si="138"/>
        <v>600</v>
      </c>
      <c r="O170" s="143"/>
    </row>
    <row r="171" spans="1:7" s="170" customFormat="1" ht="12.75">
      <c r="A171" s="210">
        <v>152</v>
      </c>
      <c r="B171" s="145"/>
      <c r="C171" s="187" t="s">
        <v>227</v>
      </c>
      <c r="D171" s="167" t="s">
        <v>74</v>
      </c>
      <c r="E171" s="168">
        <v>2</v>
      </c>
      <c r="F171" s="168">
        <v>150</v>
      </c>
      <c r="G171" s="208">
        <f t="shared" si="138"/>
        <v>300</v>
      </c>
    </row>
    <row r="172" spans="1:7" s="170" customFormat="1" ht="56.25">
      <c r="A172" s="210">
        <v>153</v>
      </c>
      <c r="B172" s="145"/>
      <c r="C172" s="211" t="s">
        <v>272</v>
      </c>
      <c r="D172" s="167" t="s">
        <v>74</v>
      </c>
      <c r="E172" s="168">
        <v>1</v>
      </c>
      <c r="F172" s="168">
        <v>4800</v>
      </c>
      <c r="G172" s="208">
        <f t="shared" si="138"/>
        <v>4800</v>
      </c>
    </row>
    <row r="173" spans="1:7" s="209" customFormat="1" ht="56.25">
      <c r="A173" s="210">
        <v>154</v>
      </c>
      <c r="B173" s="204"/>
      <c r="C173" s="211" t="s">
        <v>273</v>
      </c>
      <c r="D173" s="206" t="s">
        <v>74</v>
      </c>
      <c r="E173" s="207">
        <v>1</v>
      </c>
      <c r="F173" s="207">
        <v>14500</v>
      </c>
      <c r="G173" s="208">
        <f t="shared" si="138"/>
        <v>14500</v>
      </c>
    </row>
    <row r="174" spans="1:7" s="170" customFormat="1" ht="22.5">
      <c r="A174" s="210">
        <v>155</v>
      </c>
      <c r="B174" s="145"/>
      <c r="C174" s="187" t="s">
        <v>228</v>
      </c>
      <c r="D174" s="167" t="s">
        <v>174</v>
      </c>
      <c r="E174" s="168">
        <v>2</v>
      </c>
      <c r="F174" s="168">
        <v>450</v>
      </c>
      <c r="G174" s="208">
        <f t="shared" si="138"/>
        <v>900</v>
      </c>
    </row>
    <row r="175" spans="1:104" ht="12.75">
      <c r="A175" s="210">
        <v>156</v>
      </c>
      <c r="B175" s="145"/>
      <c r="C175" s="146" t="s">
        <v>123</v>
      </c>
      <c r="D175" s="147" t="s">
        <v>55</v>
      </c>
      <c r="E175" s="148">
        <v>1.1</v>
      </c>
      <c r="F175" s="148">
        <v>1033</v>
      </c>
      <c r="G175" s="208">
        <f t="shared" si="138"/>
        <v>1136.3000000000002</v>
      </c>
      <c r="O175" s="143">
        <v>2</v>
      </c>
      <c r="AA175" s="121">
        <v>7</v>
      </c>
      <c r="AB175" s="121">
        <v>1002</v>
      </c>
      <c r="AC175" s="121">
        <v>5</v>
      </c>
      <c r="AZ175" s="121">
        <v>2</v>
      </c>
      <c r="BA175" s="121">
        <f>IF(AZ175=1,G175,0)</f>
        <v>0</v>
      </c>
      <c r="BB175" s="121">
        <f>IF(AZ175=2,G175,0)</f>
        <v>1136.3000000000002</v>
      </c>
      <c r="BC175" s="121">
        <f>IF(AZ175=3,G175,0)</f>
        <v>0</v>
      </c>
      <c r="BD175" s="121">
        <f>IF(AZ175=4,G175,0)</f>
        <v>0</v>
      </c>
      <c r="BE175" s="121">
        <f>IF(AZ175=5,G175,0)</f>
        <v>0</v>
      </c>
      <c r="CZ175" s="121">
        <v>0</v>
      </c>
    </row>
    <row r="176" spans="1:104" ht="12.75">
      <c r="A176" s="210">
        <v>157</v>
      </c>
      <c r="B176" s="145"/>
      <c r="C176" s="146" t="s">
        <v>97</v>
      </c>
      <c r="D176" s="147" t="s">
        <v>55</v>
      </c>
      <c r="E176" s="148">
        <v>1</v>
      </c>
      <c r="F176" s="148">
        <v>1033</v>
      </c>
      <c r="G176" s="208">
        <f t="shared" si="138"/>
        <v>1033</v>
      </c>
      <c r="O176" s="143">
        <v>2</v>
      </c>
      <c r="AA176" s="121">
        <v>7</v>
      </c>
      <c r="AB176" s="121">
        <v>1002</v>
      </c>
      <c r="AC176" s="121">
        <v>5</v>
      </c>
      <c r="AZ176" s="121">
        <v>2</v>
      </c>
      <c r="BA176" s="121">
        <f>IF(AZ176=1,G176,0)</f>
        <v>0</v>
      </c>
      <c r="BB176" s="121">
        <f>IF(AZ176=2,G176,0)</f>
        <v>1033</v>
      </c>
      <c r="BC176" s="121">
        <f>IF(AZ176=3,G176,0)</f>
        <v>0</v>
      </c>
      <c r="BD176" s="121">
        <f>IF(AZ176=4,G176,0)</f>
        <v>0</v>
      </c>
      <c r="BE176" s="121">
        <f>IF(AZ176=5,G176,0)</f>
        <v>0</v>
      </c>
      <c r="CZ176" s="121">
        <v>0</v>
      </c>
    </row>
    <row r="177" spans="1:57" ht="12.75">
      <c r="A177" s="150"/>
      <c r="B177" s="151" t="s">
        <v>69</v>
      </c>
      <c r="C177" s="152" t="str">
        <f>CONCATENATE(B142," ",C142)</f>
        <v>735 Otopná tělesa</v>
      </c>
      <c r="D177" s="150"/>
      <c r="E177" s="153"/>
      <c r="F177" s="153"/>
      <c r="G177" s="154">
        <f>SUM(G142:G176)</f>
        <v>105439.3</v>
      </c>
      <c r="O177" s="143">
        <v>4</v>
      </c>
      <c r="BA177" s="155">
        <f>SUM(BA142:BA176)</f>
        <v>0</v>
      </c>
      <c r="BB177" s="155" t="e">
        <f>SUM(BB142:BB176)</f>
        <v>#REF!</v>
      </c>
      <c r="BC177" s="155">
        <f>SUM(BC142:BC176)</f>
        <v>0</v>
      </c>
      <c r="BD177" s="155">
        <f>SUM(BD142:BD176)</f>
        <v>0</v>
      </c>
      <c r="BE177" s="155">
        <f>SUM(BE142:BE176)</f>
        <v>0</v>
      </c>
    </row>
    <row r="178" spans="1:15" ht="12.75">
      <c r="A178" s="136" t="s">
        <v>67</v>
      </c>
      <c r="B178" s="137" t="s">
        <v>98</v>
      </c>
      <c r="C178" s="138" t="s">
        <v>99</v>
      </c>
      <c r="D178" s="139"/>
      <c r="E178" s="140"/>
      <c r="F178" s="140"/>
      <c r="G178" s="141"/>
      <c r="H178" s="142"/>
      <c r="I178" s="142"/>
      <c r="O178" s="143">
        <v>1</v>
      </c>
    </row>
    <row r="179" spans="1:104" ht="12.75">
      <c r="A179" s="144">
        <v>158</v>
      </c>
      <c r="B179" s="145"/>
      <c r="C179" s="146" t="s">
        <v>100</v>
      </c>
      <c r="D179" s="147" t="s">
        <v>101</v>
      </c>
      <c r="E179" s="148">
        <v>120</v>
      </c>
      <c r="F179" s="148">
        <v>30</v>
      </c>
      <c r="G179" s="149">
        <f aca="true" t="shared" si="139" ref="G179:G185">E179*F179</f>
        <v>3600</v>
      </c>
      <c r="O179" s="143">
        <v>2</v>
      </c>
      <c r="AA179" s="121">
        <v>1</v>
      </c>
      <c r="AB179" s="121">
        <v>7</v>
      </c>
      <c r="AC179" s="121">
        <v>7</v>
      </c>
      <c r="AZ179" s="121">
        <v>2</v>
      </c>
      <c r="BA179" s="121">
        <f aca="true" t="shared" si="140" ref="BA179:BA185">IF(AZ179=1,G179,0)</f>
        <v>0</v>
      </c>
      <c r="BB179" s="121">
        <f aca="true" t="shared" si="141" ref="BB179:BB185">IF(AZ179=2,G179,0)</f>
        <v>3600</v>
      </c>
      <c r="BC179" s="121">
        <f aca="true" t="shared" si="142" ref="BC179:BC185">IF(AZ179=3,G179,0)</f>
        <v>0</v>
      </c>
      <c r="BD179" s="121">
        <f aca="true" t="shared" si="143" ref="BD179:BD185">IF(AZ179=4,G179,0)</f>
        <v>0</v>
      </c>
      <c r="BE179" s="121">
        <f aca="true" t="shared" si="144" ref="BE179:BE185">IF(AZ179=5,G179,0)</f>
        <v>0</v>
      </c>
      <c r="CZ179" s="121">
        <v>7E-05</v>
      </c>
    </row>
    <row r="180" spans="1:104" ht="12.75">
      <c r="A180" s="144">
        <v>159</v>
      </c>
      <c r="B180" s="145"/>
      <c r="C180" s="146" t="s">
        <v>102</v>
      </c>
      <c r="D180" s="147" t="s">
        <v>101</v>
      </c>
      <c r="E180" s="148">
        <v>50</v>
      </c>
      <c r="F180" s="148">
        <v>25</v>
      </c>
      <c r="G180" s="149">
        <f t="shared" si="139"/>
        <v>1250</v>
      </c>
      <c r="O180" s="143">
        <v>2</v>
      </c>
      <c r="AA180" s="121">
        <v>1</v>
      </c>
      <c r="AB180" s="121">
        <v>7</v>
      </c>
      <c r="AC180" s="121">
        <v>7</v>
      </c>
      <c r="AZ180" s="121">
        <v>2</v>
      </c>
      <c r="BA180" s="121">
        <f t="shared" si="140"/>
        <v>0</v>
      </c>
      <c r="BB180" s="121">
        <f t="shared" si="141"/>
        <v>1250</v>
      </c>
      <c r="BC180" s="121">
        <f t="shared" si="142"/>
        <v>0</v>
      </c>
      <c r="BD180" s="121">
        <f t="shared" si="143"/>
        <v>0</v>
      </c>
      <c r="BE180" s="121">
        <f t="shared" si="144"/>
        <v>0</v>
      </c>
      <c r="CZ180" s="121">
        <v>6E-05</v>
      </c>
    </row>
    <row r="181" spans="1:104" ht="12.75">
      <c r="A181" s="210">
        <v>160</v>
      </c>
      <c r="B181" s="145"/>
      <c r="C181" s="146" t="s">
        <v>103</v>
      </c>
      <c r="D181" s="147" t="s">
        <v>85</v>
      </c>
      <c r="E181" s="148">
        <v>1</v>
      </c>
      <c r="F181" s="148">
        <v>3050</v>
      </c>
      <c r="G181" s="149">
        <f t="shared" si="139"/>
        <v>3050</v>
      </c>
      <c r="O181" s="143">
        <v>2</v>
      </c>
      <c r="AA181" s="121">
        <v>1</v>
      </c>
      <c r="AB181" s="121">
        <v>7</v>
      </c>
      <c r="AC181" s="121">
        <v>7</v>
      </c>
      <c r="AZ181" s="121">
        <v>2</v>
      </c>
      <c r="BA181" s="121">
        <f t="shared" si="140"/>
        <v>0</v>
      </c>
      <c r="BB181" s="121">
        <f t="shared" si="141"/>
        <v>3050</v>
      </c>
      <c r="BC181" s="121">
        <f t="shared" si="142"/>
        <v>0</v>
      </c>
      <c r="BD181" s="121">
        <f t="shared" si="143"/>
        <v>0</v>
      </c>
      <c r="BE181" s="121">
        <f t="shared" si="144"/>
        <v>0</v>
      </c>
      <c r="CZ181" s="121">
        <v>5E-05</v>
      </c>
    </row>
    <row r="182" spans="1:104" ht="12.75">
      <c r="A182" s="210">
        <v>161</v>
      </c>
      <c r="B182" s="145"/>
      <c r="C182" s="146" t="s">
        <v>104</v>
      </c>
      <c r="D182" s="147" t="s">
        <v>105</v>
      </c>
      <c r="E182" s="148">
        <v>0.12</v>
      </c>
      <c r="F182" s="148">
        <v>19000</v>
      </c>
      <c r="G182" s="149">
        <f t="shared" si="139"/>
        <v>2280</v>
      </c>
      <c r="O182" s="143">
        <v>2</v>
      </c>
      <c r="AA182" s="121">
        <v>3</v>
      </c>
      <c r="AB182" s="121">
        <v>7</v>
      </c>
      <c r="AC182" s="121">
        <v>13231040</v>
      </c>
      <c r="AZ182" s="121">
        <v>2</v>
      </c>
      <c r="BA182" s="121">
        <f t="shared" si="140"/>
        <v>0</v>
      </c>
      <c r="BB182" s="121">
        <f t="shared" si="141"/>
        <v>2280</v>
      </c>
      <c r="BC182" s="121">
        <f t="shared" si="142"/>
        <v>0</v>
      </c>
      <c r="BD182" s="121">
        <f t="shared" si="143"/>
        <v>0</v>
      </c>
      <c r="BE182" s="121">
        <f t="shared" si="144"/>
        <v>0</v>
      </c>
      <c r="CZ182" s="121">
        <v>1</v>
      </c>
    </row>
    <row r="183" spans="1:104" ht="12.75">
      <c r="A183" s="210">
        <v>162</v>
      </c>
      <c r="B183" s="145"/>
      <c r="C183" s="146" t="s">
        <v>106</v>
      </c>
      <c r="D183" s="147" t="s">
        <v>105</v>
      </c>
      <c r="E183" s="148">
        <v>0.05</v>
      </c>
      <c r="F183" s="148">
        <v>19000</v>
      </c>
      <c r="G183" s="149">
        <f t="shared" si="139"/>
        <v>950</v>
      </c>
      <c r="O183" s="143">
        <v>2</v>
      </c>
      <c r="AA183" s="121">
        <v>3</v>
      </c>
      <c r="AB183" s="121">
        <v>7</v>
      </c>
      <c r="AC183" s="121">
        <v>13233662</v>
      </c>
      <c r="AZ183" s="121">
        <v>2</v>
      </c>
      <c r="BA183" s="121">
        <f t="shared" si="140"/>
        <v>0</v>
      </c>
      <c r="BB183" s="121">
        <f t="shared" si="141"/>
        <v>950</v>
      </c>
      <c r="BC183" s="121">
        <f t="shared" si="142"/>
        <v>0</v>
      </c>
      <c r="BD183" s="121">
        <f t="shared" si="143"/>
        <v>0</v>
      </c>
      <c r="BE183" s="121">
        <f t="shared" si="144"/>
        <v>0</v>
      </c>
      <c r="CZ183" s="121">
        <v>1</v>
      </c>
    </row>
    <row r="184" spans="1:104" ht="12.75">
      <c r="A184" s="210">
        <v>163</v>
      </c>
      <c r="B184" s="145"/>
      <c r="C184" s="146" t="s">
        <v>124</v>
      </c>
      <c r="D184" s="147" t="s">
        <v>55</v>
      </c>
      <c r="E184" s="148">
        <v>1</v>
      </c>
      <c r="F184" s="148">
        <v>111</v>
      </c>
      <c r="G184" s="149">
        <f t="shared" si="139"/>
        <v>111</v>
      </c>
      <c r="O184" s="143">
        <v>2</v>
      </c>
      <c r="AA184" s="121">
        <v>7</v>
      </c>
      <c r="AB184" s="121">
        <v>1002</v>
      </c>
      <c r="AC184" s="121">
        <v>5</v>
      </c>
      <c r="AZ184" s="121">
        <v>2</v>
      </c>
      <c r="BA184" s="121">
        <f t="shared" si="140"/>
        <v>0</v>
      </c>
      <c r="BB184" s="121">
        <f t="shared" si="141"/>
        <v>111</v>
      </c>
      <c r="BC184" s="121">
        <f t="shared" si="142"/>
        <v>0</v>
      </c>
      <c r="BD184" s="121">
        <f t="shared" si="143"/>
        <v>0</v>
      </c>
      <c r="BE184" s="121">
        <f t="shared" si="144"/>
        <v>0</v>
      </c>
      <c r="CZ184" s="121">
        <v>0</v>
      </c>
    </row>
    <row r="185" spans="1:104" ht="12.75">
      <c r="A185" s="210">
        <v>164</v>
      </c>
      <c r="B185" s="145"/>
      <c r="C185" s="146" t="s">
        <v>107</v>
      </c>
      <c r="D185" s="147" t="s">
        <v>55</v>
      </c>
      <c r="E185" s="148">
        <v>0.5</v>
      </c>
      <c r="F185" s="148">
        <v>111</v>
      </c>
      <c r="G185" s="149">
        <f t="shared" si="139"/>
        <v>55.5</v>
      </c>
      <c r="O185" s="143">
        <v>2</v>
      </c>
      <c r="AA185" s="121">
        <v>7</v>
      </c>
      <c r="AB185" s="121">
        <v>1002</v>
      </c>
      <c r="AC185" s="121">
        <v>5</v>
      </c>
      <c r="AZ185" s="121">
        <v>2</v>
      </c>
      <c r="BA185" s="121">
        <f t="shared" si="140"/>
        <v>0</v>
      </c>
      <c r="BB185" s="121">
        <f t="shared" si="141"/>
        <v>55.5</v>
      </c>
      <c r="BC185" s="121">
        <f t="shared" si="142"/>
        <v>0</v>
      </c>
      <c r="BD185" s="121">
        <f t="shared" si="143"/>
        <v>0</v>
      </c>
      <c r="BE185" s="121">
        <f t="shared" si="144"/>
        <v>0</v>
      </c>
      <c r="CZ185" s="121">
        <v>0</v>
      </c>
    </row>
    <row r="186" spans="1:57" ht="12.75">
      <c r="A186" s="150"/>
      <c r="B186" s="151" t="s">
        <v>69</v>
      </c>
      <c r="C186" s="152" t="str">
        <f>CONCATENATE(B178," ",C178)</f>
        <v>767 Konstrukce zámečnické</v>
      </c>
      <c r="D186" s="150"/>
      <c r="E186" s="153"/>
      <c r="F186" s="153"/>
      <c r="G186" s="154">
        <f>SUM(G178:G185)</f>
        <v>11296.5</v>
      </c>
      <c r="O186" s="143">
        <v>4</v>
      </c>
      <c r="BA186" s="155">
        <f>SUM(BA178:BA185)</f>
        <v>0</v>
      </c>
      <c r="BB186" s="155">
        <f>SUM(BB178:BB185)</f>
        <v>11296.5</v>
      </c>
      <c r="BC186" s="155">
        <f>SUM(BC178:BC185)</f>
        <v>0</v>
      </c>
      <c r="BD186" s="155">
        <f>SUM(BD178:BD185)</f>
        <v>0</v>
      </c>
      <c r="BE186" s="155">
        <f>SUM(BE178:BE185)</f>
        <v>0</v>
      </c>
    </row>
    <row r="187" spans="1:15" ht="12.75">
      <c r="A187" s="136" t="s">
        <v>67</v>
      </c>
      <c r="B187" s="137" t="s">
        <v>108</v>
      </c>
      <c r="C187" s="138" t="s">
        <v>109</v>
      </c>
      <c r="D187" s="139"/>
      <c r="E187" s="140"/>
      <c r="F187" s="140"/>
      <c r="G187" s="141"/>
      <c r="H187" s="142"/>
      <c r="I187" s="142"/>
      <c r="O187" s="143">
        <v>1</v>
      </c>
    </row>
    <row r="188" spans="1:104" ht="12.75">
      <c r="A188" s="144">
        <v>165</v>
      </c>
      <c r="B188" s="145"/>
      <c r="C188" s="146" t="s">
        <v>110</v>
      </c>
      <c r="D188" s="147" t="s">
        <v>75</v>
      </c>
      <c r="E188" s="148">
        <v>12.6</v>
      </c>
      <c r="F188" s="148">
        <v>159.389</v>
      </c>
      <c r="G188" s="149">
        <f>E188*F188</f>
        <v>2008.3014</v>
      </c>
      <c r="O188" s="143">
        <v>2</v>
      </c>
      <c r="AA188" s="121">
        <v>1</v>
      </c>
      <c r="AB188" s="121">
        <v>7</v>
      </c>
      <c r="AC188" s="121">
        <v>7</v>
      </c>
      <c r="AZ188" s="121">
        <v>2</v>
      </c>
      <c r="BA188" s="121">
        <f>IF(AZ188=1,G188,0)</f>
        <v>0</v>
      </c>
      <c r="BB188" s="121">
        <f>IF(AZ188=2,G188,0)</f>
        <v>2008.3014</v>
      </c>
      <c r="BC188" s="121">
        <f>IF(AZ188=3,G188,0)</f>
        <v>0</v>
      </c>
      <c r="BD188" s="121">
        <f>IF(AZ188=4,G188,0)</f>
        <v>0</v>
      </c>
      <c r="BE188" s="121">
        <f>IF(AZ188=5,G188,0)</f>
        <v>0</v>
      </c>
      <c r="CZ188" s="121">
        <v>0.00023</v>
      </c>
    </row>
    <row r="189" spans="1:57" ht="12.75">
      <c r="A189" s="150"/>
      <c r="B189" s="151" t="s">
        <v>69</v>
      </c>
      <c r="C189" s="152" t="str">
        <f>CONCATENATE(B187," ",C187)</f>
        <v>783 Nátěry</v>
      </c>
      <c r="D189" s="150"/>
      <c r="E189" s="153"/>
      <c r="F189" s="153"/>
      <c r="G189" s="154">
        <f>SUM(G187:G188)</f>
        <v>2008.3014</v>
      </c>
      <c r="O189" s="143">
        <v>4</v>
      </c>
      <c r="BA189" s="155">
        <f>SUM(BA187:BA188)</f>
        <v>0</v>
      </c>
      <c r="BB189" s="155">
        <f>SUM(BB187:BB188)</f>
        <v>2008.3014</v>
      </c>
      <c r="BC189" s="155">
        <f>SUM(BC187:BC188)</f>
        <v>0</v>
      </c>
      <c r="BD189" s="155">
        <f>SUM(BD187:BD188)</f>
        <v>0</v>
      </c>
      <c r="BE189" s="155">
        <f>SUM(BE187:BE188)</f>
        <v>0</v>
      </c>
    </row>
    <row r="190" ht="12.75">
      <c r="E190" s="121"/>
    </row>
    <row r="191" ht="12.75">
      <c r="E191" s="121"/>
    </row>
    <row r="192" ht="12.75">
      <c r="E192" s="121"/>
    </row>
    <row r="193" spans="5:7" ht="12.75">
      <c r="E193" s="121"/>
      <c r="G193" s="212">
        <f>G189+G186+G177+G141+G100+G68+G48+G29+G22</f>
        <v>550000.0014</v>
      </c>
    </row>
    <row r="194" ht="12.75">
      <c r="E194" s="121"/>
    </row>
    <row r="195" ht="12.75">
      <c r="E195" s="121"/>
    </row>
    <row r="196" ht="12.75">
      <c r="E196" s="121"/>
    </row>
    <row r="197" ht="12.75">
      <c r="E197" s="121"/>
    </row>
    <row r="198" ht="12.75">
      <c r="E198" s="121"/>
    </row>
    <row r="199" ht="12.75">
      <c r="E199" s="121"/>
    </row>
    <row r="200" ht="12.75">
      <c r="E200" s="121"/>
    </row>
    <row r="201" ht="12.75">
      <c r="E201" s="121"/>
    </row>
    <row r="202" ht="12.75">
      <c r="E202" s="121"/>
    </row>
    <row r="203" ht="12.75">
      <c r="E203" s="121"/>
    </row>
    <row r="204" ht="12.75">
      <c r="E204" s="121"/>
    </row>
    <row r="205" ht="12.75">
      <c r="E205" s="121"/>
    </row>
    <row r="206" ht="12.75">
      <c r="E206" s="121"/>
    </row>
    <row r="207" ht="12.75">
      <c r="E207" s="121"/>
    </row>
    <row r="208" ht="12.75">
      <c r="E208" s="121"/>
    </row>
    <row r="209" ht="12.75">
      <c r="E209" s="121"/>
    </row>
    <row r="210" ht="12.75">
      <c r="E210" s="121"/>
    </row>
    <row r="211" ht="12.75">
      <c r="E211" s="121"/>
    </row>
    <row r="212" ht="12.75">
      <c r="E212" s="121"/>
    </row>
    <row r="213" spans="1:7" ht="12.75">
      <c r="A213" s="156"/>
      <c r="B213" s="156"/>
      <c r="C213" s="156"/>
      <c r="D213" s="156"/>
      <c r="E213" s="156"/>
      <c r="F213" s="156"/>
      <c r="G213" s="156"/>
    </row>
    <row r="214" spans="1:7" ht="12.75">
      <c r="A214" s="156"/>
      <c r="B214" s="156"/>
      <c r="C214" s="156"/>
      <c r="D214" s="156"/>
      <c r="E214" s="156"/>
      <c r="F214" s="156"/>
      <c r="G214" s="156"/>
    </row>
    <row r="215" spans="1:7" ht="12.75">
      <c r="A215" s="156"/>
      <c r="B215" s="156"/>
      <c r="C215" s="156"/>
      <c r="D215" s="156"/>
      <c r="E215" s="156"/>
      <c r="F215" s="156"/>
      <c r="G215" s="156"/>
    </row>
    <row r="216" spans="1:7" ht="12.75">
      <c r="A216" s="156"/>
      <c r="B216" s="156"/>
      <c r="C216" s="156"/>
      <c r="D216" s="156"/>
      <c r="E216" s="156"/>
      <c r="F216" s="156"/>
      <c r="G216" s="156"/>
    </row>
    <row r="217" ht="12.75">
      <c r="E217" s="121"/>
    </row>
    <row r="218" ht="12.75">
      <c r="E218" s="121"/>
    </row>
    <row r="219" ht="12.75">
      <c r="E219" s="121"/>
    </row>
    <row r="220" ht="12.75">
      <c r="E220" s="121"/>
    </row>
    <row r="221" ht="12.75">
      <c r="E221" s="121"/>
    </row>
    <row r="222" ht="12.75">
      <c r="E222" s="121"/>
    </row>
    <row r="223" ht="12.75">
      <c r="E223" s="121"/>
    </row>
    <row r="224" ht="12.75">
      <c r="E224" s="121"/>
    </row>
    <row r="225" ht="12.75">
      <c r="E225" s="121"/>
    </row>
    <row r="226" ht="12.75">
      <c r="E226" s="121"/>
    </row>
    <row r="227" ht="12.75">
      <c r="E227" s="121"/>
    </row>
    <row r="228" ht="12.75">
      <c r="E228" s="121"/>
    </row>
    <row r="229" ht="12.75">
      <c r="E229" s="121"/>
    </row>
    <row r="230" ht="12.75">
      <c r="E230" s="121"/>
    </row>
    <row r="231" ht="12.75">
      <c r="E231" s="121"/>
    </row>
    <row r="232" ht="12.75">
      <c r="E232" s="121"/>
    </row>
    <row r="233" ht="12.75">
      <c r="E233" s="121"/>
    </row>
    <row r="234" ht="12.75">
      <c r="E234" s="121"/>
    </row>
    <row r="235" ht="12.75">
      <c r="E235" s="121"/>
    </row>
    <row r="236" ht="12.75">
      <c r="E236" s="121"/>
    </row>
    <row r="237" ht="12.75">
      <c r="E237" s="121"/>
    </row>
    <row r="238" ht="12.75">
      <c r="E238" s="121"/>
    </row>
    <row r="239" ht="12.75">
      <c r="E239" s="121"/>
    </row>
    <row r="240" ht="12.75">
      <c r="E240" s="121"/>
    </row>
    <row r="241" ht="12.75">
      <c r="E241" s="121"/>
    </row>
    <row r="242" ht="12.75">
      <c r="E242" s="121"/>
    </row>
    <row r="243" ht="12.75">
      <c r="E243" s="121"/>
    </row>
    <row r="244" ht="12.75">
      <c r="E244" s="121"/>
    </row>
    <row r="245" ht="12.75">
      <c r="E245" s="121"/>
    </row>
    <row r="246" ht="12.75">
      <c r="E246" s="121"/>
    </row>
    <row r="247" ht="12.75">
      <c r="E247" s="121"/>
    </row>
    <row r="248" spans="1:2" ht="12.75">
      <c r="A248" s="157"/>
      <c r="B248" s="157"/>
    </row>
    <row r="249" spans="1:7" ht="12.75">
      <c r="A249" s="156"/>
      <c r="B249" s="156"/>
      <c r="C249" s="158"/>
      <c r="D249" s="158"/>
      <c r="E249" s="159"/>
      <c r="F249" s="158"/>
      <c r="G249" s="160"/>
    </row>
    <row r="250" spans="1:7" ht="12.75">
      <c r="A250" s="161"/>
      <c r="B250" s="161"/>
      <c r="C250" s="156"/>
      <c r="D250" s="156"/>
      <c r="E250" s="162"/>
      <c r="F250" s="156"/>
      <c r="G250" s="156"/>
    </row>
    <row r="251" spans="1:7" ht="12.75">
      <c r="A251" s="156"/>
      <c r="B251" s="156"/>
      <c r="C251" s="156"/>
      <c r="D251" s="156"/>
      <c r="E251" s="162"/>
      <c r="F251" s="156"/>
      <c r="G251" s="156"/>
    </row>
    <row r="252" spans="1:7" ht="12.75">
      <c r="A252" s="156"/>
      <c r="B252" s="156"/>
      <c r="C252" s="156"/>
      <c r="D252" s="156"/>
      <c r="E252" s="162"/>
      <c r="F252" s="156"/>
      <c r="G252" s="156"/>
    </row>
    <row r="253" spans="1:7" ht="12.75">
      <c r="A253" s="156"/>
      <c r="B253" s="156"/>
      <c r="C253" s="156"/>
      <c r="D253" s="156"/>
      <c r="E253" s="162"/>
      <c r="F253" s="156"/>
      <c r="G253" s="156"/>
    </row>
    <row r="254" spans="1:7" ht="12.75">
      <c r="A254" s="156"/>
      <c r="B254" s="156"/>
      <c r="C254" s="156"/>
      <c r="D254" s="156"/>
      <c r="E254" s="162"/>
      <c r="F254" s="156"/>
      <c r="G254" s="156"/>
    </row>
    <row r="255" spans="1:7" ht="12.75">
      <c r="A255" s="156"/>
      <c r="B255" s="156"/>
      <c r="C255" s="156"/>
      <c r="D255" s="156"/>
      <c r="E255" s="162"/>
      <c r="F255" s="156"/>
      <c r="G255" s="156"/>
    </row>
    <row r="256" spans="1:7" ht="12.75">
      <c r="A256" s="156"/>
      <c r="B256" s="156"/>
      <c r="C256" s="156"/>
      <c r="D256" s="156"/>
      <c r="E256" s="162"/>
      <c r="F256" s="156"/>
      <c r="G256" s="156"/>
    </row>
    <row r="257" spans="1:7" ht="12.75">
      <c r="A257" s="156"/>
      <c r="B257" s="156"/>
      <c r="C257" s="156"/>
      <c r="D257" s="156"/>
      <c r="E257" s="162"/>
      <c r="F257" s="156"/>
      <c r="G257" s="156"/>
    </row>
    <row r="258" spans="1:7" ht="12.75">
      <c r="A258" s="156"/>
      <c r="B258" s="156"/>
      <c r="C258" s="156"/>
      <c r="D258" s="156"/>
      <c r="E258" s="162"/>
      <c r="F258" s="156"/>
      <c r="G258" s="156"/>
    </row>
    <row r="259" spans="1:7" ht="12.75">
      <c r="A259" s="156"/>
      <c r="B259" s="156"/>
      <c r="C259" s="156"/>
      <c r="D259" s="156"/>
      <c r="E259" s="162"/>
      <c r="F259" s="156"/>
      <c r="G259" s="156"/>
    </row>
    <row r="260" spans="1:7" ht="12.75">
      <c r="A260" s="156"/>
      <c r="B260" s="156"/>
      <c r="C260" s="156"/>
      <c r="D260" s="156"/>
      <c r="E260" s="162"/>
      <c r="F260" s="156"/>
      <c r="G260" s="156"/>
    </row>
    <row r="261" spans="1:7" ht="12.75">
      <c r="A261" s="156"/>
      <c r="B261" s="156"/>
      <c r="C261" s="156"/>
      <c r="D261" s="156"/>
      <c r="E261" s="162"/>
      <c r="F261" s="156"/>
      <c r="G261" s="156"/>
    </row>
    <row r="262" spans="1:7" ht="12.75">
      <c r="A262" s="156"/>
      <c r="B262" s="156"/>
      <c r="C262" s="156"/>
      <c r="D262" s="156"/>
      <c r="E262" s="162"/>
      <c r="F262" s="156"/>
      <c r="G262" s="156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6299212598425197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Eduard Havelka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User</cp:lastModifiedBy>
  <cp:lastPrinted>2015-06-14T14:04:10Z</cp:lastPrinted>
  <dcterms:created xsi:type="dcterms:W3CDTF">2007-06-22T06:29:41Z</dcterms:created>
  <dcterms:modified xsi:type="dcterms:W3CDTF">2015-06-14T14:04:40Z</dcterms:modified>
  <cp:category/>
  <cp:version/>
  <cp:contentType/>
  <cp:contentStatus/>
</cp:coreProperties>
</file>