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8a05a822bcc7d/Dokumenty/Gymnázium Ivančice - rekonstrukce hřiště II.etapa/zadávací dokumentace/vyhlášená zadávací dokumentace/"/>
    </mc:Choice>
  </mc:AlternateContent>
  <bookViews>
    <workbookView xWindow="930" yWindow="0" windowWidth="18975" windowHeight="10110" activeTab="3"/>
  </bookViews>
  <sheets>
    <sheet name="Pokyny pro vyplnění" sheetId="11" r:id="rId1"/>
    <sheet name="Stavba" sheetId="1" r:id="rId2"/>
    <sheet name="VzorPolozky" sheetId="10" state="hidden" r:id="rId3"/>
    <sheet name="01 045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'01 045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'01 045 Pol'!$A$1:$W$292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G9" i="12"/>
  <c r="M9" i="12" s="1"/>
  <c r="I9" i="12"/>
  <c r="K9" i="12"/>
  <c r="O9" i="12"/>
  <c r="Q9" i="12"/>
  <c r="V9" i="12"/>
  <c r="G14" i="12"/>
  <c r="I14" i="12"/>
  <c r="K14" i="12"/>
  <c r="M14" i="12"/>
  <c r="O14" i="12"/>
  <c r="Q14" i="12"/>
  <c r="V14" i="12"/>
  <c r="G21" i="12"/>
  <c r="M21" i="12" s="1"/>
  <c r="I21" i="12"/>
  <c r="K21" i="12"/>
  <c r="O21" i="12"/>
  <c r="Q21" i="12"/>
  <c r="V21" i="12"/>
  <c r="G27" i="12"/>
  <c r="G8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Q35" i="12"/>
  <c r="V35" i="12"/>
  <c r="G49" i="12"/>
  <c r="M49" i="12" s="1"/>
  <c r="I49" i="12"/>
  <c r="K49" i="12"/>
  <c r="O49" i="12"/>
  <c r="Q49" i="12"/>
  <c r="V49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5" i="12"/>
  <c r="M65" i="12" s="1"/>
  <c r="I65" i="12"/>
  <c r="K65" i="12"/>
  <c r="O65" i="12"/>
  <c r="Q65" i="12"/>
  <c r="V65" i="12"/>
  <c r="G69" i="12"/>
  <c r="M69" i="12" s="1"/>
  <c r="I69" i="12"/>
  <c r="K69" i="12"/>
  <c r="O69" i="12"/>
  <c r="Q69" i="12"/>
  <c r="V69" i="12"/>
  <c r="G76" i="12"/>
  <c r="I76" i="12"/>
  <c r="K76" i="12"/>
  <c r="M76" i="12"/>
  <c r="O76" i="12"/>
  <c r="Q76" i="12"/>
  <c r="V76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7" i="12"/>
  <c r="G86" i="12" s="1"/>
  <c r="I50" i="1" s="1"/>
  <c r="I87" i="12"/>
  <c r="K87" i="12"/>
  <c r="O87" i="12"/>
  <c r="Q87" i="12"/>
  <c r="V87" i="12"/>
  <c r="G90" i="12"/>
  <c r="I90" i="12"/>
  <c r="K90" i="12"/>
  <c r="M90" i="12"/>
  <c r="O90" i="12"/>
  <c r="Q90" i="12"/>
  <c r="V90" i="12"/>
  <c r="G93" i="12"/>
  <c r="I93" i="12"/>
  <c r="K93" i="12"/>
  <c r="M93" i="12"/>
  <c r="O93" i="12"/>
  <c r="Q93" i="12"/>
  <c r="V93" i="12"/>
  <c r="G96" i="12"/>
  <c r="I96" i="12"/>
  <c r="K96" i="12"/>
  <c r="M96" i="12"/>
  <c r="O96" i="12"/>
  <c r="Q96" i="12"/>
  <c r="V96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9" i="12"/>
  <c r="M109" i="12" s="1"/>
  <c r="I109" i="12"/>
  <c r="K109" i="12"/>
  <c r="O109" i="12"/>
  <c r="Q109" i="12"/>
  <c r="V109" i="12"/>
  <c r="G113" i="12"/>
  <c r="M113" i="12" s="1"/>
  <c r="I113" i="12"/>
  <c r="K113" i="12"/>
  <c r="O113" i="12"/>
  <c r="Q113" i="12"/>
  <c r="V113" i="12"/>
  <c r="G117" i="12"/>
  <c r="I117" i="12"/>
  <c r="K117" i="12"/>
  <c r="M117" i="12"/>
  <c r="O117" i="12"/>
  <c r="Q117" i="12"/>
  <c r="V117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41" i="12"/>
  <c r="M141" i="12" s="1"/>
  <c r="I141" i="12"/>
  <c r="K141" i="12"/>
  <c r="O141" i="12"/>
  <c r="Q141" i="12"/>
  <c r="V141" i="12"/>
  <c r="G145" i="12"/>
  <c r="G144" i="12" s="1"/>
  <c r="I52" i="1" s="1"/>
  <c r="I145" i="12"/>
  <c r="I144" i="12" s="1"/>
  <c r="K145" i="12"/>
  <c r="K144" i="12" s="1"/>
  <c r="O145" i="12"/>
  <c r="O144" i="12" s="1"/>
  <c r="Q145" i="12"/>
  <c r="Q144" i="12" s="1"/>
  <c r="V145" i="12"/>
  <c r="V144" i="12" s="1"/>
  <c r="G151" i="12"/>
  <c r="G150" i="12" s="1"/>
  <c r="I151" i="12"/>
  <c r="I150" i="12" s="1"/>
  <c r="K151" i="12"/>
  <c r="K150" i="12" s="1"/>
  <c r="O151" i="12"/>
  <c r="O150" i="12" s="1"/>
  <c r="Q151" i="12"/>
  <c r="Q150" i="12" s="1"/>
  <c r="V151" i="12"/>
  <c r="V150" i="12" s="1"/>
  <c r="G155" i="12"/>
  <c r="I155" i="12"/>
  <c r="K155" i="12"/>
  <c r="K154" i="12" s="1"/>
  <c r="O155" i="12"/>
  <c r="Q155" i="12"/>
  <c r="V155" i="12"/>
  <c r="G160" i="12"/>
  <c r="I160" i="12"/>
  <c r="K160" i="12"/>
  <c r="M160" i="12"/>
  <c r="O160" i="12"/>
  <c r="Q160" i="12"/>
  <c r="V160" i="12"/>
  <c r="G177" i="12"/>
  <c r="I177" i="12"/>
  <c r="K177" i="12"/>
  <c r="M177" i="12"/>
  <c r="O177" i="12"/>
  <c r="Q177" i="12"/>
  <c r="V177" i="12"/>
  <c r="G194" i="12"/>
  <c r="M194" i="12" s="1"/>
  <c r="I194" i="12"/>
  <c r="K194" i="12"/>
  <c r="O194" i="12"/>
  <c r="Q194" i="12"/>
  <c r="V194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I202" i="12"/>
  <c r="K202" i="12"/>
  <c r="M202" i="12"/>
  <c r="O202" i="12"/>
  <c r="Q202" i="12"/>
  <c r="V202" i="12"/>
  <c r="G204" i="12"/>
  <c r="I204" i="12"/>
  <c r="K204" i="12"/>
  <c r="M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V207" i="12" s="1"/>
  <c r="G209" i="12"/>
  <c r="M209" i="12" s="1"/>
  <c r="I209" i="12"/>
  <c r="K209" i="12"/>
  <c r="O209" i="12"/>
  <c r="Q209" i="12"/>
  <c r="V209" i="12"/>
  <c r="G212" i="12"/>
  <c r="M212" i="12" s="1"/>
  <c r="I212" i="12"/>
  <c r="K212" i="12"/>
  <c r="O212" i="12"/>
  <c r="Q212" i="12"/>
  <c r="V212" i="12"/>
  <c r="G219" i="12"/>
  <c r="M219" i="12" s="1"/>
  <c r="I219" i="12"/>
  <c r="K219" i="12"/>
  <c r="O219" i="12"/>
  <c r="Q219" i="12"/>
  <c r="V219" i="12"/>
  <c r="G224" i="12"/>
  <c r="I224" i="12"/>
  <c r="K224" i="12"/>
  <c r="M224" i="12"/>
  <c r="O224" i="12"/>
  <c r="Q224" i="12"/>
  <c r="V224" i="12"/>
  <c r="G230" i="12"/>
  <c r="I230" i="12"/>
  <c r="K230" i="12"/>
  <c r="M230" i="12"/>
  <c r="O230" i="12"/>
  <c r="Q230" i="12"/>
  <c r="V230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41" i="12"/>
  <c r="M241" i="12" s="1"/>
  <c r="I241" i="12"/>
  <c r="K241" i="12"/>
  <c r="O241" i="12"/>
  <c r="Q241" i="12"/>
  <c r="V241" i="12"/>
  <c r="G245" i="12"/>
  <c r="I245" i="12"/>
  <c r="K245" i="12"/>
  <c r="M245" i="12"/>
  <c r="O245" i="12"/>
  <c r="Q245" i="12"/>
  <c r="V245" i="12"/>
  <c r="G248" i="12"/>
  <c r="M248" i="12" s="1"/>
  <c r="I248" i="12"/>
  <c r="K248" i="12"/>
  <c r="O248" i="12"/>
  <c r="O232" i="12" s="1"/>
  <c r="Q248" i="12"/>
  <c r="V248" i="12"/>
  <c r="G249" i="12"/>
  <c r="I249" i="12"/>
  <c r="K249" i="12"/>
  <c r="M249" i="12"/>
  <c r="O249" i="12"/>
  <c r="Q249" i="12"/>
  <c r="V249" i="12"/>
  <c r="G251" i="12"/>
  <c r="G250" i="12" s="1"/>
  <c r="I57" i="1" s="1"/>
  <c r="I251" i="12"/>
  <c r="I250" i="12" s="1"/>
  <c r="K251" i="12"/>
  <c r="K250" i="12" s="1"/>
  <c r="M251" i="12"/>
  <c r="M250" i="12" s="1"/>
  <c r="O251" i="12"/>
  <c r="O250" i="12" s="1"/>
  <c r="Q251" i="12"/>
  <c r="Q250" i="12" s="1"/>
  <c r="V251" i="12"/>
  <c r="V250" i="12" s="1"/>
  <c r="K253" i="12"/>
  <c r="O253" i="12"/>
  <c r="V253" i="12"/>
  <c r="G254" i="12"/>
  <c r="M254" i="12" s="1"/>
  <c r="M253" i="12" s="1"/>
  <c r="I254" i="12"/>
  <c r="I253" i="12" s="1"/>
  <c r="K254" i="12"/>
  <c r="O254" i="12"/>
  <c r="Q254" i="12"/>
  <c r="Q253" i="12" s="1"/>
  <c r="V254" i="12"/>
  <c r="G257" i="12"/>
  <c r="M257" i="12" s="1"/>
  <c r="I257" i="12"/>
  <c r="K257" i="12"/>
  <c r="O257" i="12"/>
  <c r="Q257" i="12"/>
  <c r="V257" i="12"/>
  <c r="G260" i="12"/>
  <c r="I260" i="12"/>
  <c r="K260" i="12"/>
  <c r="O260" i="12"/>
  <c r="Q260" i="12"/>
  <c r="V260" i="12"/>
  <c r="G263" i="12"/>
  <c r="I263" i="12"/>
  <c r="K263" i="12"/>
  <c r="M263" i="12"/>
  <c r="O263" i="12"/>
  <c r="Q263" i="12"/>
  <c r="V263" i="12"/>
  <c r="G266" i="12"/>
  <c r="M266" i="12" s="1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0" i="12"/>
  <c r="I280" i="12"/>
  <c r="K280" i="12"/>
  <c r="M280" i="12"/>
  <c r="O280" i="12"/>
  <c r="Q280" i="12"/>
  <c r="V280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I284" i="12"/>
  <c r="K284" i="12"/>
  <c r="M284" i="12"/>
  <c r="O284" i="12"/>
  <c r="Q284" i="12"/>
  <c r="V284" i="12"/>
  <c r="G286" i="12"/>
  <c r="I286" i="12"/>
  <c r="I285" i="12" s="1"/>
  <c r="K286" i="12"/>
  <c r="M286" i="12"/>
  <c r="O286" i="12"/>
  <c r="Q286" i="12"/>
  <c r="V286" i="12"/>
  <c r="G287" i="12"/>
  <c r="M287" i="12" s="1"/>
  <c r="I287" i="12"/>
  <c r="K287" i="12"/>
  <c r="O287" i="12"/>
  <c r="Q287" i="12"/>
  <c r="V287" i="12"/>
  <c r="V285" i="12" s="1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AE291" i="12"/>
  <c r="F39" i="1" s="1"/>
  <c r="F42" i="1" s="1"/>
  <c r="G23" i="1" s="1"/>
  <c r="AF291" i="12"/>
  <c r="G39" i="1" s="1"/>
  <c r="I20" i="1"/>
  <c r="I18" i="1"/>
  <c r="H39" i="1" l="1"/>
  <c r="I39" i="1" s="1"/>
  <c r="I42" i="1" s="1"/>
  <c r="G42" i="1"/>
  <c r="G25" i="1" s="1"/>
  <c r="A25" i="1" s="1"/>
  <c r="A26" i="1" s="1"/>
  <c r="G26" i="1" s="1"/>
  <c r="F40" i="1"/>
  <c r="H40" i="1" s="1"/>
  <c r="I40" i="1" s="1"/>
  <c r="G256" i="12"/>
  <c r="I59" i="1" s="1"/>
  <c r="Q207" i="12"/>
  <c r="I154" i="12"/>
  <c r="K108" i="12"/>
  <c r="G40" i="1"/>
  <c r="V232" i="12"/>
  <c r="G154" i="12"/>
  <c r="I54" i="1" s="1"/>
  <c r="Q108" i="12"/>
  <c r="V86" i="12"/>
  <c r="K8" i="12"/>
  <c r="F41" i="1"/>
  <c r="K256" i="12"/>
  <c r="Q256" i="12"/>
  <c r="G253" i="12"/>
  <c r="I58" i="1" s="1"/>
  <c r="I17" i="1" s="1"/>
  <c r="Q232" i="12"/>
  <c r="O207" i="12"/>
  <c r="O108" i="12"/>
  <c r="Q86" i="12"/>
  <c r="I8" i="12"/>
  <c r="G41" i="1"/>
  <c r="K285" i="12"/>
  <c r="O285" i="12"/>
  <c r="K207" i="12"/>
  <c r="O86" i="12"/>
  <c r="I49" i="1"/>
  <c r="Q8" i="12"/>
  <c r="I207" i="12"/>
  <c r="V154" i="12"/>
  <c r="K86" i="12"/>
  <c r="O8" i="12"/>
  <c r="Q285" i="12"/>
  <c r="O256" i="12"/>
  <c r="K232" i="12"/>
  <c r="Q154" i="12"/>
  <c r="M151" i="12"/>
  <c r="M150" i="12" s="1"/>
  <c r="V108" i="12"/>
  <c r="I108" i="12"/>
  <c r="I86" i="12"/>
  <c r="V256" i="12"/>
  <c r="I256" i="12"/>
  <c r="I232" i="12"/>
  <c r="G207" i="12"/>
  <c r="I55" i="1" s="1"/>
  <c r="O154" i="12"/>
  <c r="G108" i="12"/>
  <c r="I51" i="1" s="1"/>
  <c r="V8" i="12"/>
  <c r="A23" i="1"/>
  <c r="A24" i="1" s="1"/>
  <c r="G24" i="1" s="1"/>
  <c r="A27" i="1" s="1"/>
  <c r="A29" i="1" s="1"/>
  <c r="G29" i="1" s="1"/>
  <c r="G27" i="1" s="1"/>
  <c r="G28" i="1"/>
  <c r="M232" i="12"/>
  <c r="M207" i="12"/>
  <c r="M285" i="12"/>
  <c r="M108" i="12"/>
  <c r="G285" i="12"/>
  <c r="I60" i="1" s="1"/>
  <c r="I19" i="1" s="1"/>
  <c r="G232" i="12"/>
  <c r="I56" i="1" s="1"/>
  <c r="M155" i="12"/>
  <c r="M154" i="12" s="1"/>
  <c r="M145" i="12"/>
  <c r="M144" i="12" s="1"/>
  <c r="M87" i="12"/>
  <c r="M86" i="12" s="1"/>
  <c r="M27" i="12"/>
  <c r="M8" i="12" s="1"/>
  <c r="M260" i="12"/>
  <c r="M256" i="12" s="1"/>
  <c r="H42" i="1"/>
  <c r="J40" i="1"/>
  <c r="J41" i="1"/>
  <c r="J39" i="1"/>
  <c r="J42" i="1" s="1"/>
  <c r="J28" i="1"/>
  <c r="J26" i="1"/>
  <c r="G38" i="1"/>
  <c r="F38" i="1"/>
  <c r="H32" i="1"/>
  <c r="J23" i="1"/>
  <c r="J24" i="1"/>
  <c r="J25" i="1"/>
  <c r="J27" i="1"/>
  <c r="E24" i="1"/>
  <c r="E26" i="1"/>
  <c r="H41" i="1" l="1"/>
  <c r="I41" i="1" s="1"/>
  <c r="I16" i="1"/>
  <c r="I21" i="1" s="1"/>
  <c r="I61" i="1"/>
  <c r="G291" i="12"/>
  <c r="J60" i="1" l="1"/>
  <c r="J50" i="1"/>
  <c r="J58" i="1"/>
  <c r="J52" i="1"/>
  <c r="J49" i="1"/>
  <c r="J54" i="1"/>
  <c r="J56" i="1"/>
  <c r="J53" i="1"/>
  <c r="J51" i="1"/>
  <c r="J55" i="1"/>
  <c r="J57" i="1"/>
  <c r="J59" i="1"/>
  <c r="J6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<sst xmlns="http://schemas.openxmlformats.org/spreadsheetml/2006/main" count="1118" uniqueCount="415">
  <si>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</si>
  <si>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</si>
  <si>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</si>
  <si>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</si>
  <si>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</si>
  <si>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</si>
  <si>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</si>
  <si>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</si>
  <si>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</si>
  <si>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</si>
  <si>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</si>
  <si>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</si>
  <si>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</si>
  <si>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</si>
  <si>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</si>
  <si>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</si>
  <si>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</si>
  <si>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</si>
  <si>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</si>
  <si>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</si>
  <si>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</si>
  <si>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</si>
  <si>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</si>
  <si>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</si>
  <si>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</si>
  <si>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</si>
  <si>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</si>
  <si>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</si>
  <si>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</si>
  <si>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</si>
  <si>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</si>
  <si>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</si>
  <si>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</si>
  <si>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</si>
  <si>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</si>
  <si>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</si>
  <si>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</si>
  <si>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</si>
  <si>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</si>
  <si>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</si>
  <si>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</si>
  <si>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</si>
  <si>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</si>
  <si>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045</t>
  </si>
  <si>
    <t>SO02 Atletická dráha, vrh koulí, doskočiště</t>
  </si>
  <si>
    <t>01</t>
  </si>
  <si>
    <t>Objekt:</t>
  </si>
  <si>
    <t>Rozpočet:</t>
  </si>
  <si>
    <t>17/023</t>
  </si>
  <si>
    <t>Rekonstrukce hřiště - 2. etapa</t>
  </si>
  <si>
    <t>Gymnázium Jana Blahoslava Ivančice, příspěvková organizace</t>
  </si>
  <si>
    <t>Lány 859/2</t>
  </si>
  <si>
    <t>Ivančice</t>
  </si>
  <si>
    <t>66491</t>
  </si>
  <si>
    <t>66596769</t>
  </si>
  <si>
    <t>Ing. Libor Schwarz</t>
  </si>
  <si>
    <t>Č.p. 39</t>
  </si>
  <si>
    <t>Uherčice</t>
  </si>
  <si>
    <t>69162</t>
  </si>
  <si>
    <t>10563229</t>
  </si>
  <si>
    <t xml:space="preserve">Dle výběrového řízení 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</si>
  <si>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</si>
  <si>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</si>
  <si>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</si>
  <si>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</si>
  <si>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</si>
  <si>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</si>
  <si>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</si>
  <si>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</si>
  <si>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</si>
  <si>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</si>
  <si>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</si>
  <si>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</si>
  <si>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</si>
  <si>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</si>
  <si>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</si>
  <si>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</si>
  <si>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</si>
  <si>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</si>
  <si>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</si>
  <si>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</si>
  <si>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</si>
  <si>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99</t>
  </si>
  <si>
    <t>Staveništní přesun hmot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</si>
  <si>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</si>
  <si>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</si>
  <si>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</si>
  <si>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</si>
  <si>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</si>
  <si>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</si>
  <si>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</si>
  <si>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</si>
  <si>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</si>
  <si>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</si>
  <si>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</si>
  <si>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</si>
  <si>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</si>
  <si>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</si>
  <si>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</si>
  <si>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</si>
  <si>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</si>
  <si>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</si>
  <si>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</si>
  <si>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</si>
  <si>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</si>
  <si>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</si>
  <si>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</si>
  <si>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</si>
  <si>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</si>
  <si>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</si>
  <si>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</si>
  <si>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</si>
  <si>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</si>
  <si>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</si>
  <si>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</si>
  <si>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</si>
  <si>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</si>
  <si>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</si>
  <si>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113106111R00</t>
  </si>
  <si>
    <t>Rozebrání dlažeb, panelů komunikací pro pěší s jakýmkoliv ložem a výplní spár_x000D_
 z mozaiky</t>
  </si>
  <si>
    <t>m2</t>
  </si>
  <si>
    <t>822-1</t>
  </si>
  <si>
    <t>RTS 17/ I</t>
  </si>
  <si>
    <t>RTS 10/ II</t>
  </si>
  <si>
    <t>POL1_</t>
  </si>
  <si>
    <t>s přemístěním hmot na skládku na vzdálenost do 3 m nebo s naložením na dopravní prostředek</t>
  </si>
  <si>
    <t>SPI</t>
  </si>
  <si>
    <t xml:space="preserve">pryž.guma : </t>
  </si>
  <si>
    <t>VV</t>
  </si>
  <si>
    <t xml:space="preserve">ovál : </t>
  </si>
  <si>
    <t>991,70</t>
  </si>
  <si>
    <t>113106121R00</t>
  </si>
  <si>
    <t>Rozebrání dlažeb, panelů komunikací pro pěší s jakýmkoliv ložem a výplní spár_x000D_
 z betonových nebo kameninových dlaždic nebo tvarovek</t>
  </si>
  <si>
    <t xml:space="preserve">u oválu : </t>
  </si>
  <si>
    <t>5,5*1,0</t>
  </si>
  <si>
    <t>3,5*3,0</t>
  </si>
  <si>
    <t xml:space="preserve">u tribuny : </t>
  </si>
  <si>
    <t>21,0*1,0</t>
  </si>
  <si>
    <t>113107320R00</t>
  </si>
  <si>
    <t>Odstranění podkladů nebo krytů z kameniva těženého, v ploše jednotlivě do 50 m2, tloušťka vrstvy 200 mm</t>
  </si>
  <si>
    <t>113107610R00</t>
  </si>
  <si>
    <t>Odstranění podkladů nebo krytů z kameniva hrubého drceného, v ploše jednotlivě nad 50 m2, tloušťka vrstvy 100 mm</t>
  </si>
  <si>
    <t>113109407R00</t>
  </si>
  <si>
    <t>Odstranění podkladů nebo krytů z betonu prostého, v ploše jednotlivě nad 50 m2, tloušťka vrstvy 70 mm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</si>
  <si>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</si>
  <si>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</si>
  <si>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</si>
  <si>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</si>
  <si>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220,07+97,12</t>
  </si>
  <si>
    <t>122201102R00</t>
  </si>
  <si>
    <t>Odkopávky a  prokopávky nezapažené v hornině 3_x000D_
 přes 100 do 1 000 m3</t>
  </si>
  <si>
    <t>m3</t>
  </si>
  <si>
    <t>800-1</t>
  </si>
  <si>
    <t>RTS 12/ II</t>
  </si>
  <si>
    <t>s přehozením výkopku na vzdálenost do 3 m nebo s naložením na dopravní prostředek,</t>
  </si>
  <si>
    <t xml:space="preserve">k doskočišti : </t>
  </si>
  <si>
    <t>6,718*1,34*0,15</t>
  </si>
  <si>
    <t xml:space="preserve">vrh koulí : </t>
  </si>
  <si>
    <t>3,14*1,3*1,3*0,15</t>
  </si>
  <si>
    <t>(73,24+101,39+27,65)*0,5</t>
  </si>
  <si>
    <t xml:space="preserve">doběh : </t>
  </si>
  <si>
    <t>(6,27+2,5)*(5,94+1,5+1,5)*0,15</t>
  </si>
  <si>
    <t>(6,27+2,5)*(5,94+1,5+1,5)*1,2/2</t>
  </si>
  <si>
    <t xml:space="preserve">skok daleký : </t>
  </si>
  <si>
    <t xml:space="preserve">doskočiště : </t>
  </si>
  <si>
    <t>7,38*3,0*0,5</t>
  </si>
  <si>
    <t>122201109R00</t>
  </si>
  <si>
    <t>Odkopávky a  prokopávky nezapažené v hornině 3_x000D_
 příplatek k cenám za lepivost horniny</t>
  </si>
  <si>
    <t>173,15916*30/100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</si>
  <si>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</si>
  <si>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</si>
  <si>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</si>
  <si>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167101101R00</t>
  </si>
  <si>
    <t>Nakládání, skládání, překládání neulehlého výkopku nakládání výkopku_x000D_
 do 100 m3, z horniny 1 až 4</t>
  </si>
  <si>
    <t xml:space="preserve">nakládání ornice : </t>
  </si>
  <si>
    <t>209,0*0,2</t>
  </si>
  <si>
    <t>171201201R00</t>
  </si>
  <si>
    <t>Uložení sypaniny na dočasnou skládku tak, že na 1 m2 plochy připadá přes 2 m3 výkopku nebo ornice</t>
  </si>
  <si>
    <t>180402111R00</t>
  </si>
  <si>
    <t>Založení trávníku parkového výsevem v rovině</t>
  </si>
  <si>
    <t xml:space="preserve">doplnění po odstranění ploch : </t>
  </si>
  <si>
    <t xml:space="preserve">kolem hřiště a oválu : </t>
  </si>
  <si>
    <t>209,0</t>
  </si>
  <si>
    <t xml:space="preserve">kolem doskočiště : </t>
  </si>
  <si>
    <t>(7,38+3,0)*2*2,0</t>
  </si>
  <si>
    <t>181101102R00</t>
  </si>
  <si>
    <t>Úprava pláně v zářezech v hornině 1 až 4, se zhutněním</t>
  </si>
  <si>
    <t>vyrovnáním výškových rozdílů, ploch vodorovných a ploch do sklonu 1 : 5.</t>
  </si>
  <si>
    <t>(6,27+5,94+6,27)*2,5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</si>
  <si>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</si>
  <si>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</si>
  <si>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</si>
  <si>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182101101R00</t>
  </si>
  <si>
    <t>Svahování v zářezech v hornině 1 až 4</t>
  </si>
  <si>
    <t>trvalých svahů do projektovaných profilů s potřebným přemístěním výkopku při svahování v zářezech,</t>
  </si>
  <si>
    <t xml:space="preserve">dooběh : </t>
  </si>
  <si>
    <t>199000005R00</t>
  </si>
  <si>
    <t>Poplatky za skládku zeminy 1- 4</t>
  </si>
  <si>
    <t>t</t>
  </si>
  <si>
    <t>173,15916*1,2</t>
  </si>
  <si>
    <t>00572400R</t>
  </si>
  <si>
    <t>směs travní parková, pro běžnou zátěž</t>
  </si>
  <si>
    <t>kg</t>
  </si>
  <si>
    <t>SPCM</t>
  </si>
  <si>
    <t>POL3_</t>
  </si>
  <si>
    <t>250,52*0,05*1,08</t>
  </si>
  <si>
    <t>10364200R</t>
  </si>
  <si>
    <t>ornice pro pozemkové úpravy</t>
  </si>
  <si>
    <t>RTS 11/ II</t>
  </si>
  <si>
    <t>250,52*0,2*1,1</t>
  </si>
  <si>
    <t>212572111R00</t>
  </si>
  <si>
    <t>Lože trativodu ze štěrkopísku tříděného</t>
  </si>
  <si>
    <t>RTS 13/ I</t>
  </si>
  <si>
    <t>50,0*0,4*0,45</t>
  </si>
  <si>
    <t>212753113R00</t>
  </si>
  <si>
    <t>Plastové drenážní trubky montáž ohebné plastové drenážní trubky do rýhy, DN 80, bez lože</t>
  </si>
  <si>
    <t>827-1</t>
  </si>
  <si>
    <t xml:space="preserve">chráničky VO : </t>
  </si>
  <si>
    <t>50,0</t>
  </si>
  <si>
    <t>212755114RX1</t>
  </si>
  <si>
    <t>Trativody z drenážních trubek DN 10 cm bez lože, PVC</t>
  </si>
  <si>
    <t>212971110R00</t>
  </si>
  <si>
    <t>Opláštění trativodů z geotext., do sklonu 1:2,5</t>
  </si>
  <si>
    <t xml:space="preserve">doplnění oválu : </t>
  </si>
  <si>
    <t>(73,24+101,39+27,65)</t>
  </si>
  <si>
    <t>7,38*3,0</t>
  </si>
  <si>
    <t>(7,38+3,0)*2*0,5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</si>
  <si>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</si>
  <si>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A; mat. není samozhášivý; IP 40, při použití těsnicího kroužku IP 67</t>
  </si>
  <si>
    <t>50,0*1,05</t>
  </si>
  <si>
    <t>69310660R</t>
  </si>
  <si>
    <t>geotextilie funkce separační, filtrační; plošná hmotnost 500 g/m2</t>
  </si>
  <si>
    <t>284,8*1,15</t>
  </si>
  <si>
    <t>564261111R00</t>
  </si>
  <si>
    <t>Podklad nebo podsyp ze štěrkopísku tloušťka po zhutnění 200 mm</t>
  </si>
  <si>
    <t>s rozprostřením, vlhčením a zhutněním</t>
  </si>
  <si>
    <t>6,9</t>
  </si>
  <si>
    <t>564571111R00</t>
  </si>
  <si>
    <t>Zřízení podkladu nebo podsypu ze sypaniny tloušťka po zhutnění 250 mm</t>
  </si>
  <si>
    <t>7,38*3,0*2</t>
  </si>
  <si>
    <t>564741111R00</t>
  </si>
  <si>
    <t>Podklad nebo kryt z kameniva hrubého drceného tloušťka po zhutnění 120 mm</t>
  </si>
  <si>
    <t>velikost 32 - 63 mm s rozprostřením a zhutněním</t>
  </si>
  <si>
    <t>3,14*1,3*1,3</t>
  </si>
  <si>
    <t>564741112R00</t>
  </si>
  <si>
    <t>Podklad nebo kryt z kameniva hrubého drceného tloušťka po zhutnění 130 mm</t>
  </si>
  <si>
    <t>564831111R00</t>
  </si>
  <si>
    <t>Podklad ze štěrkodrti s rozprostřením a zhutněním tloušťka po zhutnění 100 mm</t>
  </si>
  <si>
    <t>564861111R00</t>
  </si>
  <si>
    <t>Podklad ze štěrkodrti s rozprostřením a zhutněním tloušťka po zhutnění 200 mm</t>
  </si>
  <si>
    <t xml:space="preserve">záchytná vana : </t>
  </si>
  <si>
    <t>16,0*0,4</t>
  </si>
  <si>
    <t>0,56*2*0,4</t>
  </si>
  <si>
    <t>573211111R00</t>
  </si>
  <si>
    <t>Postřik živičný spojovací bez posypu kamenivem z asfaltu silničního, v množství od 0,5 do 0,7 kg/m2</t>
  </si>
  <si>
    <t>564751111R01</t>
  </si>
  <si>
    <t>Podklad z kameniva drceného vel.32-63 mm,tl. 15 cm, pouze montáž</t>
  </si>
  <si>
    <t>Vlastní</t>
  </si>
  <si>
    <t>Indiv</t>
  </si>
  <si>
    <t>(73,24+101,39+27,65)*2</t>
  </si>
  <si>
    <t>576111113PC1</t>
  </si>
  <si>
    <t>Drenážní asfalt jemný (AKDJ) do 3 m, 4 cm</t>
  </si>
  <si>
    <t>576111314PC</t>
  </si>
  <si>
    <t>Drenážní safalt hrubý (AKDH) do 3 m, 5 cm</t>
  </si>
  <si>
    <t>589151001PC1</t>
  </si>
  <si>
    <t>Kryt sportovních ploch umělý povrch tartan polyuretanový tl.13 mm (viz výkres.část)</t>
  </si>
  <si>
    <t>1139,19</t>
  </si>
  <si>
    <t>24,65</t>
  </si>
  <si>
    <t>6,90</t>
  </si>
  <si>
    <t>58330000.AR</t>
  </si>
  <si>
    <t>písek kopaný, tříděný; frakce 0,0 až 4,0 mm</t>
  </si>
  <si>
    <t>7,38*3,0*2*0,5*1,4</t>
  </si>
  <si>
    <t>631313611R00</t>
  </si>
  <si>
    <t xml:space="preserve">Mazanina z betonu prostého tl. přes 80 do 120 mm z betonu C 16/20 </t>
  </si>
  <si>
    <t>801-1</t>
  </si>
  <si>
    <t>(z kameniva) hlazená dřevěným hladítkem</t>
  </si>
  <si>
    <t>3,14*1,3*1,3*0,05</t>
  </si>
  <si>
    <t>3,14*1,3*1,3*0,2</t>
  </si>
  <si>
    <t>87427    OA0</t>
  </si>
  <si>
    <t>POTRUBÍ Z TRUB PLAST ODPAD DN DO 100MM</t>
  </si>
  <si>
    <t>EXP 15</t>
  </si>
  <si>
    <t>POL2_</t>
  </si>
  <si>
    <t xml:space="preserve">napojení z monolit.žlabů : </t>
  </si>
  <si>
    <t>160,0</t>
  </si>
  <si>
    <t>915712211R00</t>
  </si>
  <si>
    <t>Vodorovné značení krytů stříkané barvou, vodicích proužků šířky 500 mm</t>
  </si>
  <si>
    <t>RTS 13/ II</t>
  </si>
  <si>
    <t>1000,0</t>
  </si>
  <si>
    <t>5,71</t>
  </si>
  <si>
    <t>916561111R00</t>
  </si>
  <si>
    <t>Osazení záhonového obrubníku betonového do lože z betonu prostého C 12/15, s boční opěrou z betonu prostého</t>
  </si>
  <si>
    <t>RTS 16/ I</t>
  </si>
  <si>
    <t>se zřízením lože z betonu prostého C 12/15 tl. 80-100 mm</t>
  </si>
  <si>
    <t xml:space="preserve">rovný : </t>
  </si>
  <si>
    <t>220,07</t>
  </si>
  <si>
    <t xml:space="preserve">oblouk : </t>
  </si>
  <si>
    <t>97,12</t>
  </si>
  <si>
    <t>43,0</t>
  </si>
  <si>
    <t>0,25*4</t>
  </si>
  <si>
    <t xml:space="preserve">deska : </t>
  </si>
  <si>
    <t>1,22</t>
  </si>
  <si>
    <t>16,0</t>
  </si>
  <si>
    <t>0,56*2</t>
  </si>
  <si>
    <t>918101111R00</t>
  </si>
  <si>
    <t>Lože pod obrubníky, krajníky nebo obruby z betonu prostého C 12/15</t>
  </si>
  <si>
    <t>z dlažebních kostek z betonu prostého</t>
  </si>
  <si>
    <t>220,07*0,2*0,1</t>
  </si>
  <si>
    <t>97,12*0,2*0,1</t>
  </si>
  <si>
    <t>43,0*0,2*0,1</t>
  </si>
  <si>
    <t>0,25*4*0,2*0,1</t>
  </si>
  <si>
    <t>1,22*0,3*0,1</t>
  </si>
  <si>
    <t>16,0*0,2*0,1</t>
  </si>
  <si>
    <t>0,56*2*0,2*0,1</t>
  </si>
  <si>
    <t>28324542R</t>
  </si>
  <si>
    <t>obrubník zahradní materiál plast; l = 1 200,0 mm; š = 30,0 mm; h = 180,0 mm; barva šedá</t>
  </si>
  <si>
    <t>kus</t>
  </si>
  <si>
    <t>16,0*1,01</t>
  </si>
  <si>
    <t>0,56*2*1,01</t>
  </si>
  <si>
    <t>59217331R</t>
  </si>
  <si>
    <t>obrubník zahradní materiál beton; l = 1000,0 mm; š = 50,0 mm; h = 200,0 mm; barva šedá</t>
  </si>
  <si>
    <t>220,17*1,01</t>
  </si>
  <si>
    <t>592173360R</t>
  </si>
  <si>
    <t>obrubník zahradní materiál beton; l = 500,0 mm; š = 50,0 mm; h = 200,0 mm; barva šedá</t>
  </si>
  <si>
    <t>97,12*2*1,01</t>
  </si>
  <si>
    <t>59217509PC</t>
  </si>
  <si>
    <t>Obrubník z polymerbetonu+obruba pryžová 60x400x1000mm</t>
  </si>
  <si>
    <t>43,0*1,01</t>
  </si>
  <si>
    <t>59217510PC</t>
  </si>
  <si>
    <t>Obrubník z polymerbetonu rohový+pryž.obruba 60x250x250mm</t>
  </si>
  <si>
    <t>4,0*1,01</t>
  </si>
  <si>
    <t>592175120PC</t>
  </si>
  <si>
    <t>Odrazová deska + rám 1220x340x100mm</t>
  </si>
  <si>
    <t>597091151RS1</t>
  </si>
  <si>
    <t>Odvodňovací liniový systém - žlaby z polymerbetonu, bez ochranné hrany, š.100 mm krycí rošt můstkový pozink. ocel, délky 500 mm, šířky 130 mm, zatížení A 15, -</t>
  </si>
  <si>
    <t>597103111RT1</t>
  </si>
  <si>
    <t>Montáž odvodňovacího žlabu z polymerbetonu včetně obetonování C 12/15, zatížení A 15 - C 250 kN</t>
  </si>
  <si>
    <t xml:space="preserve">povrchový žlab: : </t>
  </si>
  <si>
    <t>8,0</t>
  </si>
  <si>
    <t xml:space="preserve">podkladní beton, povrchový žlab : </t>
  </si>
  <si>
    <t>99,46*0,4*0,15</t>
  </si>
  <si>
    <t>96,76*0,4*0,15</t>
  </si>
  <si>
    <t>631315611R00</t>
  </si>
  <si>
    <t xml:space="preserve">Mazanina z betonu prostého tl. přes 120 do 240 mm z betonu C 16/20 </t>
  </si>
  <si>
    <t xml:space="preserve">odvodňovací vpusť : </t>
  </si>
  <si>
    <t>0,7*0,43*0,25*8</t>
  </si>
  <si>
    <t>-0,5*0,3*0,1*8</t>
  </si>
  <si>
    <t>935316111R01</t>
  </si>
  <si>
    <t>Odvodňovací žlab, vč. betonu, bednění a výztuže, třída zatížení A15</t>
  </si>
  <si>
    <t xml:space="preserve">povrchový žlab : </t>
  </si>
  <si>
    <t>99,46</t>
  </si>
  <si>
    <t>96,76</t>
  </si>
  <si>
    <t>1911331057PC</t>
  </si>
  <si>
    <t>Dilatační plech tl.0,6mm,šíře 250mm, hladký+bitumenová fólie</t>
  </si>
  <si>
    <t>93-1</t>
  </si>
  <si>
    <t>Dod.-Odvodňovací vpusť plastová 100x500x300mm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</si>
  <si>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</si>
  <si>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</si>
  <si>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3,58</t>
  </si>
  <si>
    <t>953943125R00</t>
  </si>
  <si>
    <t>Osazování jiných kovových výrobků do betonu (např. kotev) se zajištěním polohy k bednění nebo k výztuži před zabetonováním_x000D_
 přes 30 kg do 120 kg/kus</t>
  </si>
  <si>
    <t>osazování výrobků ostatních jinde neuvedených, bez dodání</t>
  </si>
  <si>
    <t xml:space="preserve">obruč : </t>
  </si>
  <si>
    <t>1,0</t>
  </si>
  <si>
    <t>953981103R00</t>
  </si>
  <si>
    <t>Chemické kotvy do betonu, do cihelného zdiva do betonu, hloubky 110 mm, M 12, ampule pro chemickou kotvu</t>
  </si>
  <si>
    <t>801-4</t>
  </si>
  <si>
    <t xml:space="preserve">zarážecí břevno : </t>
  </si>
  <si>
    <t>3,0</t>
  </si>
  <si>
    <t>95-1</t>
  </si>
  <si>
    <t>Kruhová obruč Js 2,135m</t>
  </si>
  <si>
    <t>95-2</t>
  </si>
  <si>
    <t>Zarážecí břevno</t>
  </si>
  <si>
    <t>998225111R00</t>
  </si>
  <si>
    <t>Přesun hmot komunikací a letišť, kryt živičný jakékoliv délky objektu</t>
  </si>
  <si>
    <t>POL7_</t>
  </si>
  <si>
    <t>vodorovně do 200 m</t>
  </si>
  <si>
    <t>776973123R01</t>
  </si>
  <si>
    <t>Rohož z pryže otevřená tl. 22 mm, rozměry 600x400mm</t>
  </si>
  <si>
    <t>17,12*0,4</t>
  </si>
  <si>
    <t>979081111R00</t>
  </si>
  <si>
    <t>Odvoz suti a vybouraných hmot na skládku do 1 km</t>
  </si>
  <si>
    <t>801-3</t>
  </si>
  <si>
    <t>RTS 15/ II</t>
  </si>
  <si>
    <t xml:space="preserve">odpočet vybouraného drceného kameniva pro další použití : </t>
  </si>
  <si>
    <t>-218,174</t>
  </si>
  <si>
    <t>979081121R00</t>
  </si>
  <si>
    <t>Odvoz suti a vybouraných hmot na skládku příplatek za každý další 1 km</t>
  </si>
  <si>
    <t>-218,174*10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</si>
  <si>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</si>
  <si>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</si>
  <si>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</si>
  <si>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</si>
  <si>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-218,174*2</t>
  </si>
  <si>
    <t>979990001R00</t>
  </si>
  <si>
    <t>Poplatek za skládku stavební suti</t>
  </si>
  <si>
    <t xml:space="preserve">odpočet pryž.gumy : </t>
  </si>
  <si>
    <t>-117,0206</t>
  </si>
  <si>
    <t>979093111R00</t>
  </si>
  <si>
    <t>Uložení suti na skládku bez zhutnění</t>
  </si>
  <si>
    <t>979990191PC</t>
  </si>
  <si>
    <t>Poplatek za skládku suti - pryž. guma</t>
  </si>
  <si>
    <t>Dem.hmotnost položky pořadí 1 : 117,02060</t>
  </si>
  <si>
    <t>POL8_</t>
  </si>
  <si>
    <t>005121010R</t>
  </si>
  <si>
    <t>Vybudování zařízení staveniště</t>
  </si>
  <si>
    <t>Soubor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</si>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</sst>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RVZhAC8QoP60DjBjQ30jI5DaxqyzOWGIJGJn5AbNhvSqzgbavc0vhIonmee3hoMYjrmaqV8jZxLQZa0u4PFwow==" saltValue="PmCYIE96RxuV+nb4xFAiD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3"/>
      <c r="B2" s="78" t="s">
        <v>22</v>
      </c>
      <c r="C2" s="79"/>
      <c r="D2" s="80" t="s">
        <v>48</v>
      </c>
      <c r="E2" s="226" t="s">
        <v>49</v>
      </c>
      <c r="F2" s="227"/>
      <c r="G2" s="227"/>
      <c r="H2" s="227"/>
      <c r="I2" s="227"/>
      <c r="J2" s="228"/>
      <c r="O2" s="2"/>
    </row>
    <row r="3" spans="1:15" ht="27" customHeight="1" x14ac:dyDescent="0.2">
      <c r="A3" s="3"/>
      <c r="B3" s="81" t="s">
        <v>46</v>
      </c>
      <c r="C3" s="79"/>
      <c r="D3" s="82" t="s">
        <v>45</v>
      </c>
      <c r="E3" s="229" t="s">
        <v>44</v>
      </c>
      <c r="F3" s="230"/>
      <c r="G3" s="230"/>
      <c r="H3" s="230"/>
      <c r="I3" s="230"/>
      <c r="J3" s="231"/>
    </row>
    <row r="4" spans="1:15" ht="23.25" customHeight="1" x14ac:dyDescent="0.2">
      <c r="A4" s="75">
        <v>527</v>
      </c>
      <c r="B4" s="83" t="s">
        <v>47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3"/>
      <c r="B5" s="43" t="s">
        <v>42</v>
      </c>
      <c r="C5" s="4"/>
      <c r="D5" s="86" t="s">
        <v>50</v>
      </c>
      <c r="E5" s="25"/>
      <c r="F5" s="25"/>
      <c r="G5" s="25"/>
      <c r="H5" s="26" t="s">
        <v>40</v>
      </c>
      <c r="I5" s="86" t="s">
        <v>54</v>
      </c>
      <c r="J5" s="10"/>
    </row>
    <row r="6" spans="1:15" ht="15.75" customHeight="1" x14ac:dyDescent="0.2">
      <c r="A6" s="3"/>
      <c r="B6" s="38"/>
      <c r="C6" s="25"/>
      <c r="D6" s="86" t="s">
        <v>51</v>
      </c>
      <c r="E6" s="25"/>
      <c r="F6" s="25"/>
      <c r="G6" s="25"/>
      <c r="H6" s="26" t="s">
        <v>34</v>
      </c>
      <c r="I6" s="31"/>
      <c r="J6" s="10"/>
    </row>
    <row r="7" spans="1:15" ht="15.75" customHeight="1" x14ac:dyDescent="0.2">
      <c r="A7" s="3"/>
      <c r="B7" s="39"/>
      <c r="C7" s="87" t="s">
        <v>53</v>
      </c>
      <c r="D7" s="76" t="s">
        <v>52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77" t="s">
        <v>55</v>
      </c>
      <c r="E8" s="4"/>
      <c r="F8" s="4"/>
      <c r="G8" s="42"/>
      <c r="H8" s="26" t="s">
        <v>40</v>
      </c>
      <c r="I8" s="86" t="s">
        <v>59</v>
      </c>
      <c r="J8" s="10"/>
    </row>
    <row r="9" spans="1:15" ht="15.75" hidden="1" customHeight="1" x14ac:dyDescent="0.2">
      <c r="A9" s="3"/>
      <c r="B9" s="3"/>
      <c r="C9" s="4"/>
      <c r="D9" s="77" t="s">
        <v>56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7" t="s">
        <v>58</v>
      </c>
      <c r="D10" s="88" t="s">
        <v>57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33" t="s">
        <v>60</v>
      </c>
      <c r="E11" s="233"/>
      <c r="F11" s="233"/>
      <c r="G11" s="233"/>
      <c r="H11" s="26" t="s">
        <v>40</v>
      </c>
      <c r="I11" s="90"/>
      <c r="J11" s="10"/>
    </row>
    <row r="12" spans="1:15" ht="15.75" customHeight="1" x14ac:dyDescent="0.2">
      <c r="A12" s="3"/>
      <c r="B12" s="38"/>
      <c r="C12" s="25"/>
      <c r="D12" s="215"/>
      <c r="E12" s="215"/>
      <c r="F12" s="215"/>
      <c r="G12" s="215"/>
      <c r="H12" s="26" t="s">
        <v>34</v>
      </c>
      <c r="I12" s="90"/>
      <c r="J12" s="10"/>
    </row>
    <row r="13" spans="1:15" ht="15.75" customHeight="1" x14ac:dyDescent="0.2">
      <c r="A13" s="3"/>
      <c r="B13" s="39"/>
      <c r="C13" s="89"/>
      <c r="D13" s="216"/>
      <c r="E13" s="216"/>
      <c r="F13" s="216"/>
      <c r="G13" s="216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42" t="s">
        <v>24</v>
      </c>
      <c r="B16" s="53" t="s">
        <v>24</v>
      </c>
      <c r="C16" s="54"/>
      <c r="D16" s="55"/>
      <c r="E16" s="208"/>
      <c r="F16" s="209"/>
      <c r="G16" s="208"/>
      <c r="H16" s="209"/>
      <c r="I16" s="208">
        <f>SUMIF(F49:F60,A16,I49:I60)+SUMIF(F49:F60,"PSU",I49:I60)</f>
        <v>0</v>
      </c>
      <c r="J16" s="210"/>
    </row>
    <row r="17" spans="1:10" ht="23.25" customHeight="1" x14ac:dyDescent="0.2">
      <c r="A17" s="142" t="s">
        <v>25</v>
      </c>
      <c r="B17" s="53" t="s">
        <v>25</v>
      </c>
      <c r="C17" s="54"/>
      <c r="D17" s="55"/>
      <c r="E17" s="208"/>
      <c r="F17" s="209"/>
      <c r="G17" s="208"/>
      <c r="H17" s="209"/>
      <c r="I17" s="208">
        <f>SUMIF(F49:F60,A17,I49:I60)</f>
        <v>0</v>
      </c>
      <c r="J17" s="210"/>
    </row>
    <row r="18" spans="1:10" ht="23.25" customHeight="1" x14ac:dyDescent="0.2">
      <c r="A18" s="142" t="s">
        <v>26</v>
      </c>
      <c r="B18" s="53" t="s">
        <v>26</v>
      </c>
      <c r="C18" s="54"/>
      <c r="D18" s="55"/>
      <c r="E18" s="208"/>
      <c r="F18" s="209"/>
      <c r="G18" s="208"/>
      <c r="H18" s="209"/>
      <c r="I18" s="208">
        <f>SUMIF(F49:F60,A18,I49:I60)</f>
        <v>0</v>
      </c>
      <c r="J18" s="210"/>
    </row>
    <row r="19" spans="1:10" ht="23.25" customHeight="1" x14ac:dyDescent="0.2">
      <c r="A19" s="142" t="s">
        <v>89</v>
      </c>
      <c r="B19" s="53" t="s">
        <v>27</v>
      </c>
      <c r="C19" s="54"/>
      <c r="D19" s="55"/>
      <c r="E19" s="208"/>
      <c r="F19" s="209"/>
      <c r="G19" s="208"/>
      <c r="H19" s="209"/>
      <c r="I19" s="208">
        <f>SUMIF(F49:F60,A19,I49:I60)</f>
        <v>0</v>
      </c>
      <c r="J19" s="210"/>
    </row>
    <row r="20" spans="1:10" ht="23.25" customHeight="1" x14ac:dyDescent="0.2">
      <c r="A20" s="142" t="s">
        <v>90</v>
      </c>
      <c r="B20" s="53" t="s">
        <v>28</v>
      </c>
      <c r="C20" s="54"/>
      <c r="D20" s="55"/>
      <c r="E20" s="208"/>
      <c r="F20" s="209"/>
      <c r="G20" s="208"/>
      <c r="H20" s="209"/>
      <c r="I20" s="208">
        <f>SUMIF(F49:F60,A20,I49:I60)</f>
        <v>0</v>
      </c>
      <c r="J20" s="210"/>
    </row>
    <row r="21" spans="1:10" ht="23.25" customHeight="1" x14ac:dyDescent="0.2">
      <c r="A21" s="3"/>
      <c r="B21" s="70" t="s">
        <v>29</v>
      </c>
      <c r="C21" s="71"/>
      <c r="D21" s="72"/>
      <c r="E21" s="211"/>
      <c r="F21" s="236"/>
      <c r="G21" s="211"/>
      <c r="H21" s="236"/>
      <c r="I21" s="211">
        <f>SUM(I16:J20)</f>
        <v>0</v>
      </c>
      <c r="J21" s="212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06">
        <f>ZakladDPHSniVypocet</f>
        <v>0</v>
      </c>
      <c r="H23" s="207"/>
      <c r="I23" s="207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04">
        <f>IF(A24&gt;50, ROUNDUP(A23, 0), ROUNDDOWN(A23, 0))</f>
        <v>0</v>
      </c>
      <c r="H24" s="205"/>
      <c r="I24" s="205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06">
        <f>ZakladDPHZaklVypocet</f>
        <v>0</v>
      </c>
      <c r="H25" s="207"/>
      <c r="I25" s="207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23">
        <f>IF(A26&gt;50, ROUNDUP(A25, 0), ROUNDDOWN(A25, 0))</f>
        <v>0</v>
      </c>
      <c r="H26" s="224"/>
      <c r="I26" s="224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25">
        <f>CenaCelkem-(ZakladDPHSni+DPHSni+ZakladDPHZakl+DPHZakl)</f>
        <v>0</v>
      </c>
      <c r="H27" s="225"/>
      <c r="I27" s="225"/>
      <c r="J27" s="59" t="str">
        <f t="shared" si="0"/>
        <v>CZK</v>
      </c>
    </row>
    <row r="28" spans="1:10" ht="27.75" hidden="1" customHeight="1" thickBot="1" x14ac:dyDescent="0.25">
      <c r="A28" s="3"/>
      <c r="B28" s="119" t="s">
        <v>23</v>
      </c>
      <c r="C28" s="120"/>
      <c r="D28" s="120"/>
      <c r="E28" s="121"/>
      <c r="F28" s="122"/>
      <c r="G28" s="214">
        <f>ZakladDPHSniVypocet+ZakladDPHZaklVypocet</f>
        <v>0</v>
      </c>
      <c r="H28" s="214"/>
      <c r="I28" s="214"/>
      <c r="J28" s="123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9" t="s">
        <v>35</v>
      </c>
      <c r="C29" s="124"/>
      <c r="D29" s="124"/>
      <c r="E29" s="124"/>
      <c r="F29" s="124"/>
      <c r="G29" s="213">
        <f>IF(A29&gt;50, ROUNDUP(A27, 0), ROUNDDOWN(A27, 0))</f>
        <v>0</v>
      </c>
      <c r="H29" s="213"/>
      <c r="I29" s="213"/>
      <c r="J29" s="125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42922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03" t="s">
        <v>2</v>
      </c>
      <c r="E35" s="203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5">
        <v>1</v>
      </c>
      <c r="B39" s="105" t="s">
        <v>61</v>
      </c>
      <c r="C39" s="196"/>
      <c r="D39" s="197"/>
      <c r="E39" s="197"/>
      <c r="F39" s="106">
        <f>'01 045 Pol'!AE291</f>
        <v>0</v>
      </c>
      <c r="G39" s="107">
        <f>'01 045 Pol'!AF291</f>
        <v>0</v>
      </c>
      <c r="H39" s="108">
        <f>(F39*SazbaDPH1/100)+(G39*SazbaDPH2/100)</f>
        <v>0</v>
      </c>
      <c r="I39" s="108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95">
        <v>2</v>
      </c>
      <c r="B40" s="110" t="s">
        <v>45</v>
      </c>
      <c r="C40" s="198" t="s">
        <v>44</v>
      </c>
      <c r="D40" s="199"/>
      <c r="E40" s="199"/>
      <c r="F40" s="111">
        <f>'01 045 Pol'!AE291</f>
        <v>0</v>
      </c>
      <c r="G40" s="112">
        <f>'01 045 Pol'!AF291</f>
        <v>0</v>
      </c>
      <c r="H40" s="112">
        <f>(F40*SazbaDPH1/100)+(G40*SazbaDPH2/100)</f>
        <v>0</v>
      </c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5">
        <v>3</v>
      </c>
      <c r="B41" s="114" t="s">
        <v>43</v>
      </c>
      <c r="C41" s="196" t="s">
        <v>44</v>
      </c>
      <c r="D41" s="197"/>
      <c r="E41" s="197"/>
      <c r="F41" s="115">
        <f>'01 045 Pol'!AE291</f>
        <v>0</v>
      </c>
      <c r="G41" s="108">
        <f>'01 045 Pol'!AF291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5"/>
      <c r="B42" s="200" t="s">
        <v>62</v>
      </c>
      <c r="C42" s="201"/>
      <c r="D42" s="201"/>
      <c r="E42" s="202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6" t="s">
        <v>64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65</v>
      </c>
      <c r="G48" s="132"/>
      <c r="H48" s="132"/>
      <c r="I48" s="132" t="s">
        <v>29</v>
      </c>
      <c r="J48" s="132" t="s">
        <v>0</v>
      </c>
    </row>
    <row r="49" spans="1:10" ht="25.5" customHeight="1" x14ac:dyDescent="0.2">
      <c r="A49" s="128"/>
      <c r="B49" s="133" t="s">
        <v>66</v>
      </c>
      <c r="C49" s="194" t="s">
        <v>67</v>
      </c>
      <c r="D49" s="195"/>
      <c r="E49" s="195"/>
      <c r="F49" s="138" t="s">
        <v>24</v>
      </c>
      <c r="G49" s="139"/>
      <c r="H49" s="139"/>
      <c r="I49" s="139">
        <f>'01 045 Pol'!G8</f>
        <v>0</v>
      </c>
      <c r="J49" s="136" t="str">
        <f>IF(I61=0,"",I49/I61*100)</f>
        <v/>
      </c>
    </row>
    <row r="50" spans="1:10" ht="25.5" customHeight="1" x14ac:dyDescent="0.2">
      <c r="A50" s="128"/>
      <c r="B50" s="133" t="s">
        <v>68</v>
      </c>
      <c r="C50" s="194" t="s">
        <v>69</v>
      </c>
      <c r="D50" s="195"/>
      <c r="E50" s="195"/>
      <c r="F50" s="138" t="s">
        <v>24</v>
      </c>
      <c r="G50" s="139"/>
      <c r="H50" s="139"/>
      <c r="I50" s="139">
        <f>'01 045 Pol'!G86</f>
        <v>0</v>
      </c>
      <c r="J50" s="136" t="str">
        <f>IF(I61=0,"",I50/I61*100)</f>
        <v/>
      </c>
    </row>
    <row r="51" spans="1:10" ht="25.5" customHeight="1" x14ac:dyDescent="0.2">
      <c r="A51" s="128"/>
      <c r="B51" s="133" t="s">
        <v>70</v>
      </c>
      <c r="C51" s="194" t="s">
        <v>71</v>
      </c>
      <c r="D51" s="195"/>
      <c r="E51" s="195"/>
      <c r="F51" s="138" t="s">
        <v>24</v>
      </c>
      <c r="G51" s="139"/>
      <c r="H51" s="139"/>
      <c r="I51" s="139">
        <f>'01 045 Pol'!G108</f>
        <v>0</v>
      </c>
      <c r="J51" s="136" t="str">
        <f>IF(I61=0,"",I51/I61*100)</f>
        <v/>
      </c>
    </row>
    <row r="52" spans="1:10" ht="25.5" customHeight="1" x14ac:dyDescent="0.2">
      <c r="A52" s="128"/>
      <c r="B52" s="133" t="s">
        <v>72</v>
      </c>
      <c r="C52" s="194" t="s">
        <v>73</v>
      </c>
      <c r="D52" s="195"/>
      <c r="E52" s="195"/>
      <c r="F52" s="138" t="s">
        <v>24</v>
      </c>
      <c r="G52" s="139"/>
      <c r="H52" s="139"/>
      <c r="I52" s="139">
        <f>'01 045 Pol'!G144</f>
        <v>0</v>
      </c>
      <c r="J52" s="136" t="str">
        <f>IF(I61=0,"",I52/I61*100)</f>
        <v/>
      </c>
    </row>
    <row r="53" spans="1:10" ht="25.5" customHeight="1" x14ac:dyDescent="0.2">
      <c r="A53" s="128"/>
      <c r="B53" s="133" t="s">
        <v>74</v>
      </c>
      <c r="C53" s="194" t="s">
        <v>75</v>
      </c>
      <c r="D53" s="195"/>
      <c r="E53" s="195"/>
      <c r="F53" s="138" t="s">
        <v>24</v>
      </c>
      <c r="G53" s="139"/>
      <c r="H53" s="139"/>
      <c r="I53" s="139">
        <f>'01 045 Pol'!G150</f>
        <v>0</v>
      </c>
      <c r="J53" s="136" t="str">
        <f>IF(I61=0,"",I53/I61*100)</f>
        <v/>
      </c>
    </row>
    <row r="54" spans="1:10" ht="25.5" customHeight="1" x14ac:dyDescent="0.2">
      <c r="A54" s="128"/>
      <c r="B54" s="133" t="s">
        <v>76</v>
      </c>
      <c r="C54" s="194" t="s">
        <v>77</v>
      </c>
      <c r="D54" s="195"/>
      <c r="E54" s="195"/>
      <c r="F54" s="138" t="s">
        <v>24</v>
      </c>
      <c r="G54" s="139"/>
      <c r="H54" s="139"/>
      <c r="I54" s="139">
        <f>'01 045 Pol'!G154</f>
        <v>0</v>
      </c>
      <c r="J54" s="136" t="str">
        <f>IF(I61=0,"",I54/I61*100)</f>
        <v/>
      </c>
    </row>
    <row r="55" spans="1:10" ht="25.5" customHeight="1" x14ac:dyDescent="0.2">
      <c r="A55" s="128"/>
      <c r="B55" s="133" t="s">
        <v>78</v>
      </c>
      <c r="C55" s="194" t="s">
        <v>79</v>
      </c>
      <c r="D55" s="195"/>
      <c r="E55" s="195"/>
      <c r="F55" s="138" t="s">
        <v>24</v>
      </c>
      <c r="G55" s="139"/>
      <c r="H55" s="139"/>
      <c r="I55" s="139">
        <f>'01 045 Pol'!G207</f>
        <v>0</v>
      </c>
      <c r="J55" s="136" t="str">
        <f>IF(I61=0,"",I55/I61*100)</f>
        <v/>
      </c>
    </row>
    <row r="56" spans="1:10" ht="25.5" customHeight="1" x14ac:dyDescent="0.2">
      <c r="A56" s="128"/>
      <c r="B56" s="133" t="s">
        <v>80</v>
      </c>
      <c r="C56" s="194" t="s">
        <v>81</v>
      </c>
      <c r="D56" s="195"/>
      <c r="E56" s="195"/>
      <c r="F56" s="138" t="s">
        <v>24</v>
      </c>
      <c r="G56" s="139"/>
      <c r="H56" s="139"/>
      <c r="I56" s="139">
        <f>'01 045 Pol'!G232</f>
        <v>0</v>
      </c>
      <c r="J56" s="136" t="str">
        <f>IF(I61=0,"",I56/I61*100)</f>
        <v/>
      </c>
    </row>
    <row r="57" spans="1:10" ht="25.5" customHeight="1" x14ac:dyDescent="0.2">
      <c r="A57" s="128"/>
      <c r="B57" s="133" t="s">
        <v>82</v>
      </c>
      <c r="C57" s="194" t="s">
        <v>83</v>
      </c>
      <c r="D57" s="195"/>
      <c r="E57" s="195"/>
      <c r="F57" s="138" t="s">
        <v>24</v>
      </c>
      <c r="G57" s="139"/>
      <c r="H57" s="139"/>
      <c r="I57" s="139">
        <f>'01 045 Pol'!G250</f>
        <v>0</v>
      </c>
      <c r="J57" s="136" t="str">
        <f>IF(I61=0,"",I57/I61*100)</f>
        <v/>
      </c>
    </row>
    <row r="58" spans="1:10" ht="25.5" customHeight="1" x14ac:dyDescent="0.2">
      <c r="A58" s="128"/>
      <c r="B58" s="133" t="s">
        <v>84</v>
      </c>
      <c r="C58" s="194" t="s">
        <v>85</v>
      </c>
      <c r="D58" s="195"/>
      <c r="E58" s="195"/>
      <c r="F58" s="138" t="s">
        <v>25</v>
      </c>
      <c r="G58" s="139"/>
      <c r="H58" s="139"/>
      <c r="I58" s="139">
        <f>'01 045 Pol'!G253</f>
        <v>0</v>
      </c>
      <c r="J58" s="136" t="str">
        <f>IF(I61=0,"",I58/I61*100)</f>
        <v/>
      </c>
    </row>
    <row r="59" spans="1:10" ht="25.5" customHeight="1" x14ac:dyDescent="0.2">
      <c r="A59" s="128"/>
      <c r="B59" s="133" t="s">
        <v>86</v>
      </c>
      <c r="C59" s="194" t="s">
        <v>87</v>
      </c>
      <c r="D59" s="195"/>
      <c r="E59" s="195"/>
      <c r="F59" s="138" t="s">
        <v>88</v>
      </c>
      <c r="G59" s="139"/>
      <c r="H59" s="139"/>
      <c r="I59" s="139">
        <f>'01 045 Pol'!G256</f>
        <v>0</v>
      </c>
      <c r="J59" s="136" t="str">
        <f>IF(I61=0,"",I59/I61*100)</f>
        <v/>
      </c>
    </row>
    <row r="60" spans="1:10" ht="25.5" customHeight="1" x14ac:dyDescent="0.2">
      <c r="A60" s="128"/>
      <c r="B60" s="133" t="s">
        <v>89</v>
      </c>
      <c r="C60" s="194" t="s">
        <v>27</v>
      </c>
      <c r="D60" s="195"/>
      <c r="E60" s="195"/>
      <c r="F60" s="138" t="s">
        <v>89</v>
      </c>
      <c r="G60" s="139"/>
      <c r="H60" s="139"/>
      <c r="I60" s="139">
        <f>'01 045 Pol'!G285</f>
        <v>0</v>
      </c>
      <c r="J60" s="136" t="str">
        <f>IF(I61=0,"",I60/I61*100)</f>
        <v/>
      </c>
    </row>
    <row r="61" spans="1:10" ht="25.5" customHeight="1" x14ac:dyDescent="0.2">
      <c r="A61" s="129"/>
      <c r="B61" s="134" t="s">
        <v>1</v>
      </c>
      <c r="C61" s="134"/>
      <c r="D61" s="135"/>
      <c r="E61" s="135"/>
      <c r="F61" s="140"/>
      <c r="G61" s="141"/>
      <c r="H61" s="141"/>
      <c r="I61" s="141">
        <f>SUM(I49:I60)</f>
        <v>0</v>
      </c>
      <c r="J61" s="137">
        <f>SUM(J49:J60)</f>
        <v>0</v>
      </c>
    </row>
    <row r="62" spans="1:10" x14ac:dyDescent="0.2">
      <c r="F62" s="93"/>
      <c r="G62" s="92"/>
      <c r="H62" s="93"/>
      <c r="I62" s="92"/>
      <c r="J62" s="94"/>
    </row>
    <row r="63" spans="1:10" x14ac:dyDescent="0.2">
      <c r="F63" s="93"/>
      <c r="G63" s="92"/>
      <c r="H63" s="93"/>
      <c r="I63" s="92"/>
      <c r="J63" s="94"/>
    </row>
    <row r="64" spans="1:10" x14ac:dyDescent="0.2">
      <c r="F64" s="93"/>
      <c r="G64" s="92"/>
      <c r="H64" s="93"/>
      <c r="I64" s="92"/>
      <c r="J64" s="94"/>
    </row>
  </sheetData>
  <sheetProtection algorithmName="SHA-512" hashValue="batcXXfXTFvjkF0XtPNunRB7jWD0y80NmCNkYYEOkRx7Xs+JKF4GjUFCvkWwXxZhacFLRU+5fHCsbbV0RJ3SnA==" saltValue="M+PXsg4e9jsUmoKShk5l8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4" t="s">
        <v>7</v>
      </c>
      <c r="B2" s="73"/>
      <c r="C2" s="239"/>
      <c r="D2" s="239"/>
      <c r="E2" s="239"/>
      <c r="F2" s="239"/>
      <c r="G2" s="240"/>
    </row>
    <row r="3" spans="1:7" ht="24.95" customHeight="1" x14ac:dyDescent="0.2">
      <c r="A3" s="74" t="s">
        <v>8</v>
      </c>
      <c r="B3" s="73"/>
      <c r="C3" s="239"/>
      <c r="D3" s="239"/>
      <c r="E3" s="239"/>
      <c r="F3" s="239"/>
      <c r="G3" s="240"/>
    </row>
    <row r="4" spans="1:7" ht="24.95" customHeight="1" x14ac:dyDescent="0.2">
      <c r="A4" s="74" t="s">
        <v>9</v>
      </c>
      <c r="B4" s="73"/>
      <c r="C4" s="239"/>
      <c r="D4" s="239"/>
      <c r="E4" s="239"/>
      <c r="F4" s="239"/>
      <c r="G4" s="240"/>
    </row>
    <row r="5" spans="1:7" x14ac:dyDescent="0.2">
      <c r="B5" s="6"/>
      <c r="C5" s="7"/>
      <c r="D5" s="8"/>
    </row>
  </sheetData>
  <sheetProtection algorithmName="SHA-512" hashValue="+zcQU+E5s0vZTLQWw3LHihq7DHx8rvM11z4l3ptkHxf8BWdfFhaV3BHbwOUY05XgOj4Y3wcqWF0HwFjgSJoR1g==" saltValue="eAOLTEUF4scWtrdB5MNPh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63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91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44" t="s">
        <v>7</v>
      </c>
      <c r="B2" s="73" t="s">
        <v>48</v>
      </c>
      <c r="C2" s="244" t="s">
        <v>49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44" t="s">
        <v>8</v>
      </c>
      <c r="B3" s="73" t="s">
        <v>45</v>
      </c>
      <c r="C3" s="244" t="s">
        <v>44</v>
      </c>
      <c r="D3" s="245"/>
      <c r="E3" s="245"/>
      <c r="F3" s="245"/>
      <c r="G3" s="246"/>
      <c r="AC3" s="91" t="s">
        <v>93</v>
      </c>
      <c r="AG3" t="s">
        <v>94</v>
      </c>
    </row>
    <row r="4" spans="1:60" ht="24.95" customHeight="1" x14ac:dyDescent="0.2">
      <c r="A4" s="145" t="s">
        <v>9</v>
      </c>
      <c r="B4" s="146" t="s">
        <v>43</v>
      </c>
      <c r="C4" s="247" t="s">
        <v>44</v>
      </c>
      <c r="D4" s="248"/>
      <c r="E4" s="248"/>
      <c r="F4" s="248"/>
      <c r="G4" s="249"/>
      <c r="AG4" t="s">
        <v>95</v>
      </c>
    </row>
    <row r="5" spans="1:60" x14ac:dyDescent="0.2">
      <c r="D5" s="143"/>
    </row>
    <row r="6" spans="1:60" ht="38.25" x14ac:dyDescent="0.2">
      <c r="A6" s="148" t="s">
        <v>96</v>
      </c>
      <c r="B6" s="150" t="s">
        <v>97</v>
      </c>
      <c r="C6" s="150" t="s">
        <v>98</v>
      </c>
      <c r="D6" s="149" t="s">
        <v>99</v>
      </c>
      <c r="E6" s="148" t="s">
        <v>100</v>
      </c>
      <c r="F6" s="147" t="s">
        <v>101</v>
      </c>
      <c r="G6" s="148" t="s">
        <v>29</v>
      </c>
      <c r="H6" s="151" t="s">
        <v>30</v>
      </c>
      <c r="I6" s="151" t="s">
        <v>102</v>
      </c>
      <c r="J6" s="151" t="s">
        <v>31</v>
      </c>
      <c r="K6" s="151" t="s">
        <v>103</v>
      </c>
      <c r="L6" s="151" t="s">
        <v>104</v>
      </c>
      <c r="M6" s="151" t="s">
        <v>105</v>
      </c>
      <c r="N6" s="151" t="s">
        <v>106</v>
      </c>
      <c r="O6" s="151" t="s">
        <v>107</v>
      </c>
      <c r="P6" s="151" t="s">
        <v>108</v>
      </c>
      <c r="Q6" s="151" t="s">
        <v>109</v>
      </c>
      <c r="R6" s="151" t="s">
        <v>110</v>
      </c>
      <c r="S6" s="151" t="s">
        <v>111</v>
      </c>
      <c r="T6" s="151" t="s">
        <v>112</v>
      </c>
      <c r="U6" s="151" t="s">
        <v>113</v>
      </c>
      <c r="V6" s="151" t="s">
        <v>114</v>
      </c>
      <c r="W6" s="151" t="s">
        <v>115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5" t="s">
        <v>116</v>
      </c>
      <c r="B8" s="166" t="s">
        <v>66</v>
      </c>
      <c r="C8" s="186" t="s">
        <v>67</v>
      </c>
      <c r="D8" s="167"/>
      <c r="E8" s="168"/>
      <c r="F8" s="169"/>
      <c r="G8" s="169">
        <f>SUMIF(AG9:AG85,"&lt;&gt;NOR",G9:G85)</f>
        <v>0</v>
      </c>
      <c r="H8" s="169"/>
      <c r="I8" s="169">
        <f>SUM(I9:I85)</f>
        <v>0</v>
      </c>
      <c r="J8" s="169"/>
      <c r="K8" s="169">
        <f>SUM(K9:K85)</f>
        <v>0</v>
      </c>
      <c r="L8" s="169"/>
      <c r="M8" s="169">
        <f>SUM(M9:M85)</f>
        <v>0</v>
      </c>
      <c r="N8" s="169"/>
      <c r="O8" s="169">
        <f>SUM(O9:O85)</f>
        <v>92.050000000000011</v>
      </c>
      <c r="P8" s="169"/>
      <c r="Q8" s="169">
        <f>SUM(Q9:Q85)</f>
        <v>592.97</v>
      </c>
      <c r="R8" s="169"/>
      <c r="S8" s="169"/>
      <c r="T8" s="170"/>
      <c r="U8" s="164"/>
      <c r="V8" s="164">
        <f>SUM(V9:V85)</f>
        <v>434.6699999999999</v>
      </c>
      <c r="W8" s="164"/>
      <c r="AG8" t="s">
        <v>117</v>
      </c>
    </row>
    <row r="9" spans="1:60" ht="22.5" outlineLevel="1" x14ac:dyDescent="0.2">
      <c r="A9" s="171">
        <v>1</v>
      </c>
      <c r="B9" s="172" t="s">
        <v>118</v>
      </c>
      <c r="C9" s="187" t="s">
        <v>119</v>
      </c>
      <c r="D9" s="173" t="s">
        <v>120</v>
      </c>
      <c r="E9" s="174">
        <v>991.7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0.11799999999999999</v>
      </c>
      <c r="Q9" s="176">
        <f>ROUND(E9*P9,2)</f>
        <v>117.02</v>
      </c>
      <c r="R9" s="176" t="s">
        <v>121</v>
      </c>
      <c r="S9" s="176" t="s">
        <v>122</v>
      </c>
      <c r="T9" s="177" t="s">
        <v>123</v>
      </c>
      <c r="U9" s="161">
        <v>0.16</v>
      </c>
      <c r="V9" s="161">
        <f>ROUND(E9*U9,2)</f>
        <v>158.66999999999999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41" t="s">
        <v>125</v>
      </c>
      <c r="D10" s="242"/>
      <c r="E10" s="242"/>
      <c r="F10" s="242"/>
      <c r="G10" s="242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88" t="s">
        <v>127</v>
      </c>
      <c r="D11" s="162"/>
      <c r="E11" s="163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128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88" t="s">
        <v>129</v>
      </c>
      <c r="D12" s="162"/>
      <c r="E12" s="163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128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88" t="s">
        <v>130</v>
      </c>
      <c r="D13" s="162"/>
      <c r="E13" s="163">
        <v>991.7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128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1">
        <v>2</v>
      </c>
      <c r="B14" s="172" t="s">
        <v>131</v>
      </c>
      <c r="C14" s="187" t="s">
        <v>132</v>
      </c>
      <c r="D14" s="173" t="s">
        <v>120</v>
      </c>
      <c r="E14" s="174">
        <v>37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0.13800000000000001</v>
      </c>
      <c r="Q14" s="176">
        <f>ROUND(E14*P14,2)</f>
        <v>5.1100000000000003</v>
      </c>
      <c r="R14" s="176" t="s">
        <v>121</v>
      </c>
      <c r="S14" s="176" t="s">
        <v>122</v>
      </c>
      <c r="T14" s="177" t="s">
        <v>122</v>
      </c>
      <c r="U14" s="161">
        <v>0.16</v>
      </c>
      <c r="V14" s="161">
        <f>ROUND(E14*U14,2)</f>
        <v>5.92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124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241" t="s">
        <v>125</v>
      </c>
      <c r="D15" s="242"/>
      <c r="E15" s="242"/>
      <c r="F15" s="242"/>
      <c r="G15" s="24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88" t="s">
        <v>133</v>
      </c>
      <c r="D16" s="162"/>
      <c r="E16" s="163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128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88" t="s">
        <v>134</v>
      </c>
      <c r="D17" s="162"/>
      <c r="E17" s="163">
        <v>5.5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128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188" t="s">
        <v>135</v>
      </c>
      <c r="D18" s="162"/>
      <c r="E18" s="163">
        <v>10.5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128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88" t="s">
        <v>136</v>
      </c>
      <c r="D19" s="162"/>
      <c r="E19" s="163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128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88" t="s">
        <v>137</v>
      </c>
      <c r="D20" s="162"/>
      <c r="E20" s="163">
        <v>21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128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1">
        <v>3</v>
      </c>
      <c r="B21" s="172" t="s">
        <v>138</v>
      </c>
      <c r="C21" s="187" t="s">
        <v>139</v>
      </c>
      <c r="D21" s="173" t="s">
        <v>120</v>
      </c>
      <c r="E21" s="174">
        <v>37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0.44</v>
      </c>
      <c r="Q21" s="176">
        <f>ROUND(E21*P21,2)</f>
        <v>16.28</v>
      </c>
      <c r="R21" s="176" t="s">
        <v>121</v>
      </c>
      <c r="S21" s="176" t="s">
        <v>122</v>
      </c>
      <c r="T21" s="177" t="s">
        <v>122</v>
      </c>
      <c r="U21" s="161">
        <v>0.376</v>
      </c>
      <c r="V21" s="161">
        <f>ROUND(E21*U21,2)</f>
        <v>13.91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88" t="s">
        <v>133</v>
      </c>
      <c r="D22" s="162"/>
      <c r="E22" s="163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128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188" t="s">
        <v>134</v>
      </c>
      <c r="D23" s="162"/>
      <c r="E23" s="163">
        <v>5.5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128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88" t="s">
        <v>135</v>
      </c>
      <c r="D24" s="162"/>
      <c r="E24" s="163">
        <v>10.5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128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88" t="s">
        <v>136</v>
      </c>
      <c r="D25" s="162"/>
      <c r="E25" s="163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128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88" t="s">
        <v>137</v>
      </c>
      <c r="D26" s="162"/>
      <c r="E26" s="163">
        <v>21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128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71">
        <v>4</v>
      </c>
      <c r="B27" s="172" t="s">
        <v>140</v>
      </c>
      <c r="C27" s="187" t="s">
        <v>141</v>
      </c>
      <c r="D27" s="173" t="s">
        <v>120</v>
      </c>
      <c r="E27" s="174">
        <v>991.7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0.22</v>
      </c>
      <c r="Q27" s="176">
        <f>ROUND(E27*P27,2)</f>
        <v>218.17</v>
      </c>
      <c r="R27" s="176" t="s">
        <v>121</v>
      </c>
      <c r="S27" s="176" t="s">
        <v>122</v>
      </c>
      <c r="T27" s="177" t="s">
        <v>122</v>
      </c>
      <c r="U27" s="161">
        <v>4.9000000000000002E-2</v>
      </c>
      <c r="V27" s="161">
        <f>ROUND(E27*U27,2)</f>
        <v>48.59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124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88" t="s">
        <v>129</v>
      </c>
      <c r="D28" s="162"/>
      <c r="E28" s="163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128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88" t="s">
        <v>130</v>
      </c>
      <c r="D29" s="162"/>
      <c r="E29" s="163">
        <v>991.7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128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78">
        <v>5</v>
      </c>
      <c r="B30" s="179" t="s">
        <v>142</v>
      </c>
      <c r="C30" s="189" t="s">
        <v>143</v>
      </c>
      <c r="D30" s="180" t="s">
        <v>120</v>
      </c>
      <c r="E30" s="181">
        <v>991.7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3">
        <v>0</v>
      </c>
      <c r="O30" s="183">
        <f>ROUND(E30*N30,2)</f>
        <v>0</v>
      </c>
      <c r="P30" s="183">
        <v>0.16800000000000001</v>
      </c>
      <c r="Q30" s="183">
        <f>ROUND(E30*P30,2)</f>
        <v>166.61</v>
      </c>
      <c r="R30" s="183" t="s">
        <v>121</v>
      </c>
      <c r="S30" s="183" t="s">
        <v>122</v>
      </c>
      <c r="T30" s="184" t="s">
        <v>122</v>
      </c>
      <c r="U30" s="161">
        <v>1.2E-2</v>
      </c>
      <c r="V30" s="161">
        <f>ROUND(E30*U30,2)</f>
        <v>11.9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124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1">
        <v>6</v>
      </c>
      <c r="B31" s="172" t="s">
        <v>144</v>
      </c>
      <c r="C31" s="187" t="s">
        <v>145</v>
      </c>
      <c r="D31" s="173" t="s">
        <v>146</v>
      </c>
      <c r="E31" s="174">
        <v>317.19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0.22</v>
      </c>
      <c r="Q31" s="176">
        <f>ROUND(E31*P31,2)</f>
        <v>69.78</v>
      </c>
      <c r="R31" s="176" t="s">
        <v>121</v>
      </c>
      <c r="S31" s="176" t="s">
        <v>122</v>
      </c>
      <c r="T31" s="177" t="s">
        <v>122</v>
      </c>
      <c r="U31" s="161">
        <v>0.14299999999999999</v>
      </c>
      <c r="V31" s="161">
        <f>ROUND(E31*U31,2)</f>
        <v>45.36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124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41" t="s">
        <v>147</v>
      </c>
      <c r="D32" s="242"/>
      <c r="E32" s="242"/>
      <c r="F32" s="242"/>
      <c r="G32" s="242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88" t="s">
        <v>129</v>
      </c>
      <c r="D33" s="162"/>
      <c r="E33" s="163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128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88" t="s">
        <v>148</v>
      </c>
      <c r="D34" s="162"/>
      <c r="E34" s="163">
        <v>317.19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128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71">
        <v>7</v>
      </c>
      <c r="B35" s="172" t="s">
        <v>149</v>
      </c>
      <c r="C35" s="187" t="s">
        <v>150</v>
      </c>
      <c r="D35" s="173" t="s">
        <v>151</v>
      </c>
      <c r="E35" s="174">
        <v>173.15916000000001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152</v>
      </c>
      <c r="S35" s="176" t="s">
        <v>122</v>
      </c>
      <c r="T35" s="177" t="s">
        <v>153</v>
      </c>
      <c r="U35" s="161">
        <v>0.187</v>
      </c>
      <c r="V35" s="161">
        <f>ROUND(E35*U35,2)</f>
        <v>32.380000000000003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124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41" t="s">
        <v>154</v>
      </c>
      <c r="D36" s="242"/>
      <c r="E36" s="242"/>
      <c r="F36" s="242"/>
      <c r="G36" s="242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88" t="s">
        <v>155</v>
      </c>
      <c r="D37" s="162"/>
      <c r="E37" s="163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128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88" t="s">
        <v>156</v>
      </c>
      <c r="D38" s="162"/>
      <c r="E38" s="163">
        <v>1.35032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128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88" t="s">
        <v>157</v>
      </c>
      <c r="D39" s="162"/>
      <c r="E39" s="163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128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88" t="s">
        <v>158</v>
      </c>
      <c r="D40" s="162"/>
      <c r="E40" s="163">
        <v>0.79598999999999998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128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188" t="s">
        <v>129</v>
      </c>
      <c r="D41" s="162"/>
      <c r="E41" s="163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128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88" t="s">
        <v>159</v>
      </c>
      <c r="D42" s="162"/>
      <c r="E42" s="163">
        <v>101.14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128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88" t="s">
        <v>160</v>
      </c>
      <c r="D43" s="162"/>
      <c r="E43" s="163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128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88" t="s">
        <v>161</v>
      </c>
      <c r="D44" s="162"/>
      <c r="E44" s="163">
        <v>11.76057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128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88" t="s">
        <v>162</v>
      </c>
      <c r="D45" s="162"/>
      <c r="E45" s="163">
        <v>47.042279999999998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128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88" t="s">
        <v>163</v>
      </c>
      <c r="D46" s="162"/>
      <c r="E46" s="163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128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88" t="s">
        <v>164</v>
      </c>
      <c r="D47" s="162"/>
      <c r="E47" s="163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128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188" t="s">
        <v>165</v>
      </c>
      <c r="D48" s="162"/>
      <c r="E48" s="163">
        <v>11.07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128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71">
        <v>8</v>
      </c>
      <c r="B49" s="172" t="s">
        <v>166</v>
      </c>
      <c r="C49" s="187" t="s">
        <v>167</v>
      </c>
      <c r="D49" s="173" t="s">
        <v>151</v>
      </c>
      <c r="E49" s="174">
        <v>51.947749999999999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152</v>
      </c>
      <c r="S49" s="176" t="s">
        <v>122</v>
      </c>
      <c r="T49" s="177" t="s">
        <v>122</v>
      </c>
      <c r="U49" s="161">
        <v>5.8000000000000003E-2</v>
      </c>
      <c r="V49" s="161">
        <f>ROUND(E49*U49,2)</f>
        <v>3.01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124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241" t="s">
        <v>154</v>
      </c>
      <c r="D50" s="242"/>
      <c r="E50" s="242"/>
      <c r="F50" s="242"/>
      <c r="G50" s="242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126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188" t="s">
        <v>168</v>
      </c>
      <c r="D51" s="162"/>
      <c r="E51" s="163">
        <v>51.947749999999999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128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 x14ac:dyDescent="0.2">
      <c r="A52" s="171">
        <v>9</v>
      </c>
      <c r="B52" s="172" t="s">
        <v>169</v>
      </c>
      <c r="C52" s="187" t="s">
        <v>170</v>
      </c>
      <c r="D52" s="173" t="s">
        <v>151</v>
      </c>
      <c r="E52" s="174">
        <v>173.15916000000001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152</v>
      </c>
      <c r="S52" s="176" t="s">
        <v>122</v>
      </c>
      <c r="T52" s="177" t="s">
        <v>122</v>
      </c>
      <c r="U52" s="161">
        <v>1.0999999999999999E-2</v>
      </c>
      <c r="V52" s="161">
        <f>ROUND(E52*U52,2)</f>
        <v>1.9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124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241" t="s">
        <v>171</v>
      </c>
      <c r="D53" s="242"/>
      <c r="E53" s="242"/>
      <c r="F53" s="242"/>
      <c r="G53" s="242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126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1">
        <v>10</v>
      </c>
      <c r="B54" s="172" t="s">
        <v>172</v>
      </c>
      <c r="C54" s="187" t="s">
        <v>173</v>
      </c>
      <c r="D54" s="173" t="s">
        <v>151</v>
      </c>
      <c r="E54" s="174">
        <v>41.8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 t="s">
        <v>152</v>
      </c>
      <c r="S54" s="176" t="s">
        <v>122</v>
      </c>
      <c r="T54" s="177" t="s">
        <v>122</v>
      </c>
      <c r="U54" s="161">
        <v>0.65200000000000002</v>
      </c>
      <c r="V54" s="161">
        <f>ROUND(E54*U54,2)</f>
        <v>27.25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124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188" t="s">
        <v>174</v>
      </c>
      <c r="D55" s="162"/>
      <c r="E55" s="163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128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188" t="s">
        <v>175</v>
      </c>
      <c r="D56" s="162"/>
      <c r="E56" s="163">
        <v>41.8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128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1">
        <v>11</v>
      </c>
      <c r="B57" s="172" t="s">
        <v>176</v>
      </c>
      <c r="C57" s="187" t="s">
        <v>177</v>
      </c>
      <c r="D57" s="173" t="s">
        <v>151</v>
      </c>
      <c r="E57" s="174">
        <v>41.8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 t="s">
        <v>152</v>
      </c>
      <c r="S57" s="176" t="s">
        <v>122</v>
      </c>
      <c r="T57" s="177" t="s">
        <v>122</v>
      </c>
      <c r="U57" s="161">
        <v>8.9999999999999993E-3</v>
      </c>
      <c r="V57" s="161">
        <f>ROUND(E57*U57,2)</f>
        <v>0.38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124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88" t="s">
        <v>175</v>
      </c>
      <c r="D58" s="162"/>
      <c r="E58" s="163">
        <v>41.8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128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1">
        <v>12</v>
      </c>
      <c r="B59" s="172" t="s">
        <v>178</v>
      </c>
      <c r="C59" s="187" t="s">
        <v>179</v>
      </c>
      <c r="D59" s="173" t="s">
        <v>120</v>
      </c>
      <c r="E59" s="174">
        <v>250.52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122</v>
      </c>
      <c r="T59" s="177" t="s">
        <v>122</v>
      </c>
      <c r="U59" s="161">
        <v>0.06</v>
      </c>
      <c r="V59" s="161">
        <f>ROUND(E59*U59,2)</f>
        <v>15.03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124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88" t="s">
        <v>180</v>
      </c>
      <c r="D60" s="162"/>
      <c r="E60" s="163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128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188" t="s">
        <v>181</v>
      </c>
      <c r="D61" s="162"/>
      <c r="E61" s="163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128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88" t="s">
        <v>182</v>
      </c>
      <c r="D62" s="162"/>
      <c r="E62" s="163">
        <v>209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128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188" t="s">
        <v>183</v>
      </c>
      <c r="D63" s="162"/>
      <c r="E63" s="163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128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88" t="s">
        <v>184</v>
      </c>
      <c r="D64" s="162"/>
      <c r="E64" s="163">
        <v>41.52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128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1">
        <v>13</v>
      </c>
      <c r="B65" s="172" t="s">
        <v>185</v>
      </c>
      <c r="C65" s="187" t="s">
        <v>186</v>
      </c>
      <c r="D65" s="173" t="s">
        <v>120</v>
      </c>
      <c r="E65" s="174">
        <v>46.2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 t="s">
        <v>152</v>
      </c>
      <c r="S65" s="176" t="s">
        <v>122</v>
      </c>
      <c r="T65" s="177" t="s">
        <v>122</v>
      </c>
      <c r="U65" s="161">
        <v>1.7999999999999999E-2</v>
      </c>
      <c r="V65" s="161">
        <f>ROUND(E65*U65,2)</f>
        <v>0.83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124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241" t="s">
        <v>187</v>
      </c>
      <c r="D66" s="242"/>
      <c r="E66" s="242"/>
      <c r="F66" s="242"/>
      <c r="G66" s="242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126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88" t="s">
        <v>160</v>
      </c>
      <c r="D67" s="162"/>
      <c r="E67" s="163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128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88" t="s">
        <v>188</v>
      </c>
      <c r="D68" s="162"/>
      <c r="E68" s="163">
        <v>46.2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128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 x14ac:dyDescent="0.2">
      <c r="A69" s="171">
        <v>14</v>
      </c>
      <c r="B69" s="172" t="s">
        <v>189</v>
      </c>
      <c r="C69" s="187" t="s">
        <v>190</v>
      </c>
      <c r="D69" s="173" t="s">
        <v>120</v>
      </c>
      <c r="E69" s="174">
        <v>250.52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152</v>
      </c>
      <c r="S69" s="176" t="s">
        <v>122</v>
      </c>
      <c r="T69" s="177" t="s">
        <v>122</v>
      </c>
      <c r="U69" s="161">
        <v>0.254</v>
      </c>
      <c r="V69" s="161">
        <f>ROUND(E69*U69,2)</f>
        <v>63.63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124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41" t="s">
        <v>191</v>
      </c>
      <c r="D70" s="242"/>
      <c r="E70" s="242"/>
      <c r="F70" s="242"/>
      <c r="G70" s="242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126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88" t="s">
        <v>180</v>
      </c>
      <c r="D71" s="162"/>
      <c r="E71" s="163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128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188" t="s">
        <v>181</v>
      </c>
      <c r="D72" s="162"/>
      <c r="E72" s="163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128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88" t="s">
        <v>182</v>
      </c>
      <c r="D73" s="162"/>
      <c r="E73" s="163">
        <v>209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128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88" t="s">
        <v>183</v>
      </c>
      <c r="D74" s="162"/>
      <c r="E74" s="163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128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88" t="s">
        <v>184</v>
      </c>
      <c r="D75" s="162"/>
      <c r="E75" s="163">
        <v>41.52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128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1">
        <v>15</v>
      </c>
      <c r="B76" s="172" t="s">
        <v>192</v>
      </c>
      <c r="C76" s="187" t="s">
        <v>193</v>
      </c>
      <c r="D76" s="173" t="s">
        <v>120</v>
      </c>
      <c r="E76" s="174">
        <v>46.2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6" t="s">
        <v>152</v>
      </c>
      <c r="S76" s="176" t="s">
        <v>122</v>
      </c>
      <c r="T76" s="177" t="s">
        <v>122</v>
      </c>
      <c r="U76" s="161">
        <v>0.128</v>
      </c>
      <c r="V76" s="161">
        <f>ROUND(E76*U76,2)</f>
        <v>5.91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124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241" t="s">
        <v>194</v>
      </c>
      <c r="D77" s="242"/>
      <c r="E77" s="242"/>
      <c r="F77" s="242"/>
      <c r="G77" s="242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126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88" t="s">
        <v>195</v>
      </c>
      <c r="D78" s="162"/>
      <c r="E78" s="163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128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88" t="s">
        <v>188</v>
      </c>
      <c r="D79" s="162"/>
      <c r="E79" s="163">
        <v>46.2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128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1">
        <v>16</v>
      </c>
      <c r="B80" s="172" t="s">
        <v>196</v>
      </c>
      <c r="C80" s="187" t="s">
        <v>197</v>
      </c>
      <c r="D80" s="173" t="s">
        <v>198</v>
      </c>
      <c r="E80" s="174">
        <v>207.79098999999999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 t="s">
        <v>152</v>
      </c>
      <c r="S80" s="176" t="s">
        <v>122</v>
      </c>
      <c r="T80" s="177" t="s">
        <v>122</v>
      </c>
      <c r="U80" s="161">
        <v>0</v>
      </c>
      <c r="V80" s="161">
        <f>ROUND(E80*U80,2)</f>
        <v>0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124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88" t="s">
        <v>199</v>
      </c>
      <c r="D81" s="162"/>
      <c r="E81" s="163">
        <v>207.79098999999999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128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1">
        <v>17</v>
      </c>
      <c r="B82" s="172" t="s">
        <v>200</v>
      </c>
      <c r="C82" s="187" t="s">
        <v>201</v>
      </c>
      <c r="D82" s="173" t="s">
        <v>202</v>
      </c>
      <c r="E82" s="174">
        <v>13.528079999999999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1E-3</v>
      </c>
      <c r="O82" s="176">
        <f>ROUND(E82*N82,2)</f>
        <v>0.01</v>
      </c>
      <c r="P82" s="176">
        <v>0</v>
      </c>
      <c r="Q82" s="176">
        <f>ROUND(E82*P82,2)</f>
        <v>0</v>
      </c>
      <c r="R82" s="176" t="s">
        <v>203</v>
      </c>
      <c r="S82" s="176" t="s">
        <v>122</v>
      </c>
      <c r="T82" s="177" t="s">
        <v>122</v>
      </c>
      <c r="U82" s="161">
        <v>0</v>
      </c>
      <c r="V82" s="161">
        <f>ROUND(E82*U82,2)</f>
        <v>0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204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88" t="s">
        <v>205</v>
      </c>
      <c r="D83" s="162"/>
      <c r="E83" s="163">
        <v>13.528079999999999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128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1">
        <v>18</v>
      </c>
      <c r="B84" s="172" t="s">
        <v>206</v>
      </c>
      <c r="C84" s="187" t="s">
        <v>207</v>
      </c>
      <c r="D84" s="173" t="s">
        <v>151</v>
      </c>
      <c r="E84" s="174">
        <v>55.114400000000003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1.67</v>
      </c>
      <c r="O84" s="176">
        <f>ROUND(E84*N84,2)</f>
        <v>92.04</v>
      </c>
      <c r="P84" s="176">
        <v>0</v>
      </c>
      <c r="Q84" s="176">
        <f>ROUND(E84*P84,2)</f>
        <v>0</v>
      </c>
      <c r="R84" s="176" t="s">
        <v>203</v>
      </c>
      <c r="S84" s="176" t="s">
        <v>122</v>
      </c>
      <c r="T84" s="177" t="s">
        <v>208</v>
      </c>
      <c r="U84" s="161">
        <v>0</v>
      </c>
      <c r="V84" s="161">
        <f>ROUND(E84*U84,2)</f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204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88" t="s">
        <v>209</v>
      </c>
      <c r="D85" s="162"/>
      <c r="E85" s="163">
        <v>55.114400000000003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128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">
      <c r="A86" s="165" t="s">
        <v>116</v>
      </c>
      <c r="B86" s="166" t="s">
        <v>68</v>
      </c>
      <c r="C86" s="186" t="s">
        <v>69</v>
      </c>
      <c r="D86" s="167"/>
      <c r="E86" s="168"/>
      <c r="F86" s="169"/>
      <c r="G86" s="169">
        <f>SUMIF(AG87:AG107,"&lt;&gt;NOR",G87:G107)</f>
        <v>0</v>
      </c>
      <c r="H86" s="169"/>
      <c r="I86" s="169">
        <f>SUM(I87:I107)</f>
        <v>0</v>
      </c>
      <c r="J86" s="169"/>
      <c r="K86" s="169">
        <f>SUM(K87:K107)</f>
        <v>0</v>
      </c>
      <c r="L86" s="169"/>
      <c r="M86" s="169">
        <f>SUM(M87:M107)</f>
        <v>0</v>
      </c>
      <c r="N86" s="169"/>
      <c r="O86" s="169">
        <f>SUM(O87:O107)</f>
        <v>17.7</v>
      </c>
      <c r="P86" s="169"/>
      <c r="Q86" s="169">
        <f>SUM(Q87:Q107)</f>
        <v>0</v>
      </c>
      <c r="R86" s="169"/>
      <c r="S86" s="169"/>
      <c r="T86" s="170"/>
      <c r="U86" s="164"/>
      <c r="V86" s="164">
        <f>SUM(V87:V107)</f>
        <v>37.54</v>
      </c>
      <c r="W86" s="164"/>
      <c r="AG86" t="s">
        <v>117</v>
      </c>
    </row>
    <row r="87" spans="1:60" outlineLevel="1" x14ac:dyDescent="0.2">
      <c r="A87" s="171">
        <v>19</v>
      </c>
      <c r="B87" s="172" t="s">
        <v>210</v>
      </c>
      <c r="C87" s="187" t="s">
        <v>211</v>
      </c>
      <c r="D87" s="173" t="s">
        <v>151</v>
      </c>
      <c r="E87" s="174">
        <v>9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1.9205000000000001</v>
      </c>
      <c r="O87" s="176">
        <f>ROUND(E87*N87,2)</f>
        <v>17.28</v>
      </c>
      <c r="P87" s="176">
        <v>0</v>
      </c>
      <c r="Q87" s="176">
        <f>ROUND(E87*P87,2)</f>
        <v>0</v>
      </c>
      <c r="R87" s="176"/>
      <c r="S87" s="176" t="s">
        <v>122</v>
      </c>
      <c r="T87" s="177" t="s">
        <v>212</v>
      </c>
      <c r="U87" s="161">
        <v>1.2310000000000001</v>
      </c>
      <c r="V87" s="161">
        <f>ROUND(E87*U87,2)</f>
        <v>11.08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124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88" t="s">
        <v>129</v>
      </c>
      <c r="D88" s="162"/>
      <c r="E88" s="163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128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88" t="s">
        <v>213</v>
      </c>
      <c r="D89" s="162"/>
      <c r="E89" s="163">
        <v>9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128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71">
        <v>20</v>
      </c>
      <c r="B90" s="172" t="s">
        <v>214</v>
      </c>
      <c r="C90" s="187" t="s">
        <v>215</v>
      </c>
      <c r="D90" s="173" t="s">
        <v>146</v>
      </c>
      <c r="E90" s="174">
        <v>50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6" t="s">
        <v>216</v>
      </c>
      <c r="S90" s="176" t="s">
        <v>122</v>
      </c>
      <c r="T90" s="177" t="s">
        <v>122</v>
      </c>
      <c r="U90" s="161">
        <v>5.1999999999999998E-2</v>
      </c>
      <c r="V90" s="161">
        <f>ROUND(E90*U90,2)</f>
        <v>2.6</v>
      </c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124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88" t="s">
        <v>217</v>
      </c>
      <c r="D91" s="162"/>
      <c r="E91" s="163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128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88" t="s">
        <v>218</v>
      </c>
      <c r="D92" s="162"/>
      <c r="E92" s="163">
        <v>50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128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1">
        <v>21</v>
      </c>
      <c r="B93" s="172" t="s">
        <v>219</v>
      </c>
      <c r="C93" s="187" t="s">
        <v>220</v>
      </c>
      <c r="D93" s="173" t="s">
        <v>146</v>
      </c>
      <c r="E93" s="174">
        <v>50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4.8999999999999998E-4</v>
      </c>
      <c r="O93" s="176">
        <f>ROUND(E93*N93,2)</f>
        <v>0.02</v>
      </c>
      <c r="P93" s="176">
        <v>0</v>
      </c>
      <c r="Q93" s="176">
        <f>ROUND(E93*P93,2)</f>
        <v>0</v>
      </c>
      <c r="R93" s="176"/>
      <c r="S93" s="176" t="s">
        <v>122</v>
      </c>
      <c r="T93" s="177" t="s">
        <v>122</v>
      </c>
      <c r="U93" s="161">
        <v>0.05</v>
      </c>
      <c r="V93" s="161">
        <f>ROUND(E93*U93,2)</f>
        <v>2.5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124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88" t="s">
        <v>129</v>
      </c>
      <c r="D94" s="162"/>
      <c r="E94" s="163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128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88" t="s">
        <v>218</v>
      </c>
      <c r="D95" s="162"/>
      <c r="E95" s="163">
        <v>50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128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1">
        <v>22</v>
      </c>
      <c r="B96" s="172" t="s">
        <v>221</v>
      </c>
      <c r="C96" s="187" t="s">
        <v>222</v>
      </c>
      <c r="D96" s="173" t="s">
        <v>120</v>
      </c>
      <c r="E96" s="174">
        <v>284.8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1.8000000000000001E-4</v>
      </c>
      <c r="O96" s="176">
        <f>ROUND(E96*N96,2)</f>
        <v>0.05</v>
      </c>
      <c r="P96" s="176">
        <v>0</v>
      </c>
      <c r="Q96" s="176">
        <f>ROUND(E96*P96,2)</f>
        <v>0</v>
      </c>
      <c r="R96" s="176"/>
      <c r="S96" s="176" t="s">
        <v>122</v>
      </c>
      <c r="T96" s="177" t="s">
        <v>122</v>
      </c>
      <c r="U96" s="161">
        <v>7.4999999999999997E-2</v>
      </c>
      <c r="V96" s="161">
        <f>ROUND(E96*U96,2)</f>
        <v>21.36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124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88" t="s">
        <v>223</v>
      </c>
      <c r="D97" s="162"/>
      <c r="E97" s="163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128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88" t="s">
        <v>224</v>
      </c>
      <c r="D98" s="162"/>
      <c r="E98" s="163">
        <v>202.28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128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88" t="s">
        <v>133</v>
      </c>
      <c r="D99" s="162"/>
      <c r="E99" s="163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128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88" t="s">
        <v>218</v>
      </c>
      <c r="D100" s="162"/>
      <c r="E100" s="163">
        <v>50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128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188" t="s">
        <v>164</v>
      </c>
      <c r="D101" s="162"/>
      <c r="E101" s="163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128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88" t="s">
        <v>225</v>
      </c>
      <c r="D102" s="162"/>
      <c r="E102" s="163">
        <v>22.14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128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88" t="s">
        <v>226</v>
      </c>
      <c r="D103" s="162"/>
      <c r="E103" s="163">
        <v>10.38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128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45" outlineLevel="1" x14ac:dyDescent="0.2">
      <c r="A104" s="171">
        <v>23</v>
      </c>
      <c r="B104" s="172" t="s">
        <v>227</v>
      </c>
      <c r="C104" s="187" t="s">
        <v>228</v>
      </c>
      <c r="D104" s="173" t="s">
        <v>146</v>
      </c>
      <c r="E104" s="174">
        <v>52.5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3.6999999999999999E-4</v>
      </c>
      <c r="O104" s="176">
        <f>ROUND(E104*N104,2)</f>
        <v>0.02</v>
      </c>
      <c r="P104" s="176">
        <v>0</v>
      </c>
      <c r="Q104" s="176">
        <f>ROUND(E104*P104,2)</f>
        <v>0</v>
      </c>
      <c r="R104" s="176" t="s">
        <v>203</v>
      </c>
      <c r="S104" s="176" t="s">
        <v>122</v>
      </c>
      <c r="T104" s="177" t="s">
        <v>122</v>
      </c>
      <c r="U104" s="161">
        <v>0</v>
      </c>
      <c r="V104" s="161">
        <f>ROUND(E104*U104,2)</f>
        <v>0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204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88" t="s">
        <v>229</v>
      </c>
      <c r="D105" s="162"/>
      <c r="E105" s="163">
        <v>52.5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128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1">
        <v>24</v>
      </c>
      <c r="B106" s="172" t="s">
        <v>230</v>
      </c>
      <c r="C106" s="187" t="s">
        <v>231</v>
      </c>
      <c r="D106" s="173" t="s">
        <v>146</v>
      </c>
      <c r="E106" s="174">
        <v>327.52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1E-3</v>
      </c>
      <c r="O106" s="176">
        <f>ROUND(E106*N106,2)</f>
        <v>0.33</v>
      </c>
      <c r="P106" s="176">
        <v>0</v>
      </c>
      <c r="Q106" s="176">
        <f>ROUND(E106*P106,2)</f>
        <v>0</v>
      </c>
      <c r="R106" s="176" t="s">
        <v>203</v>
      </c>
      <c r="S106" s="176" t="s">
        <v>122</v>
      </c>
      <c r="T106" s="177" t="s">
        <v>122</v>
      </c>
      <c r="U106" s="161">
        <v>0</v>
      </c>
      <c r="V106" s="161">
        <f>ROUND(E106*U106,2)</f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204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88" t="s">
        <v>232</v>
      </c>
      <c r="D107" s="162"/>
      <c r="E107" s="163">
        <v>327.52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128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x14ac:dyDescent="0.2">
      <c r="A108" s="165" t="s">
        <v>116</v>
      </c>
      <c r="B108" s="166" t="s">
        <v>70</v>
      </c>
      <c r="C108" s="186" t="s">
        <v>71</v>
      </c>
      <c r="D108" s="167"/>
      <c r="E108" s="168"/>
      <c r="F108" s="169"/>
      <c r="G108" s="169">
        <f>SUMIF(AG109:AG143,"&lt;&gt;NOR",G109:G143)</f>
        <v>0</v>
      </c>
      <c r="H108" s="169"/>
      <c r="I108" s="169">
        <f>SUM(I109:I143)</f>
        <v>0</v>
      </c>
      <c r="J108" s="169"/>
      <c r="K108" s="169">
        <f>SUM(K109:K143)</f>
        <v>0</v>
      </c>
      <c r="L108" s="169"/>
      <c r="M108" s="169">
        <f>SUM(M109:M143)</f>
        <v>0</v>
      </c>
      <c r="N108" s="169"/>
      <c r="O108" s="169">
        <f>SUM(O109:O143)</f>
        <v>661.0899999999998</v>
      </c>
      <c r="P108" s="169"/>
      <c r="Q108" s="169">
        <f>SUM(Q109:Q143)</f>
        <v>0</v>
      </c>
      <c r="R108" s="169"/>
      <c r="S108" s="169"/>
      <c r="T108" s="170"/>
      <c r="U108" s="164"/>
      <c r="V108" s="164">
        <f>SUM(V109:V143)</f>
        <v>465.09000000000003</v>
      </c>
      <c r="W108" s="164"/>
      <c r="AG108" t="s">
        <v>117</v>
      </c>
    </row>
    <row r="109" spans="1:60" outlineLevel="1" x14ac:dyDescent="0.2">
      <c r="A109" s="171">
        <v>25</v>
      </c>
      <c r="B109" s="172" t="s">
        <v>233</v>
      </c>
      <c r="C109" s="187" t="s">
        <v>234</v>
      </c>
      <c r="D109" s="173" t="s">
        <v>120</v>
      </c>
      <c r="E109" s="174">
        <v>6.9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0.40481</v>
      </c>
      <c r="O109" s="176">
        <f>ROUND(E109*N109,2)</f>
        <v>2.79</v>
      </c>
      <c r="P109" s="176">
        <v>0</v>
      </c>
      <c r="Q109" s="176">
        <f>ROUND(E109*P109,2)</f>
        <v>0</v>
      </c>
      <c r="R109" s="176" t="s">
        <v>121</v>
      </c>
      <c r="S109" s="176" t="s">
        <v>122</v>
      </c>
      <c r="T109" s="177" t="s">
        <v>212</v>
      </c>
      <c r="U109" s="161">
        <v>1.9E-2</v>
      </c>
      <c r="V109" s="161">
        <f>ROUND(E109*U109,2)</f>
        <v>0.13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124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9"/>
      <c r="B110" s="160"/>
      <c r="C110" s="241" t="s">
        <v>235</v>
      </c>
      <c r="D110" s="242"/>
      <c r="E110" s="242"/>
      <c r="F110" s="242"/>
      <c r="G110" s="242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126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9"/>
      <c r="B111" s="160"/>
      <c r="C111" s="188" t="s">
        <v>163</v>
      </c>
      <c r="D111" s="162"/>
      <c r="E111" s="163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128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88" t="s">
        <v>236</v>
      </c>
      <c r="D112" s="162"/>
      <c r="E112" s="163">
        <v>6.9</v>
      </c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128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1">
        <v>26</v>
      </c>
      <c r="B113" s="172" t="s">
        <v>237</v>
      </c>
      <c r="C113" s="187" t="s">
        <v>238</v>
      </c>
      <c r="D113" s="173" t="s">
        <v>120</v>
      </c>
      <c r="E113" s="174">
        <v>44.28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 t="s">
        <v>121</v>
      </c>
      <c r="S113" s="176" t="s">
        <v>122</v>
      </c>
      <c r="T113" s="177" t="s">
        <v>122</v>
      </c>
      <c r="U113" s="161">
        <v>0.02</v>
      </c>
      <c r="V113" s="161">
        <f>ROUND(E113*U113,2)</f>
        <v>0.89</v>
      </c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124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241" t="s">
        <v>235</v>
      </c>
      <c r="D114" s="242"/>
      <c r="E114" s="242"/>
      <c r="F114" s="242"/>
      <c r="G114" s="242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126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88" t="s">
        <v>164</v>
      </c>
      <c r="D115" s="162"/>
      <c r="E115" s="163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128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88" t="s">
        <v>239</v>
      </c>
      <c r="D116" s="162"/>
      <c r="E116" s="163">
        <v>44.28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128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1">
        <v>27</v>
      </c>
      <c r="B117" s="172" t="s">
        <v>240</v>
      </c>
      <c r="C117" s="187" t="s">
        <v>241</v>
      </c>
      <c r="D117" s="173" t="s">
        <v>120</v>
      </c>
      <c r="E117" s="174">
        <v>5.3066000000000004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>
        <v>0.23480999999999999</v>
      </c>
      <c r="O117" s="176">
        <f>ROUND(E117*N117,2)</f>
        <v>1.25</v>
      </c>
      <c r="P117" s="176">
        <v>0</v>
      </c>
      <c r="Q117" s="176">
        <f>ROUND(E117*P117,2)</f>
        <v>0</v>
      </c>
      <c r="R117" s="176" t="s">
        <v>121</v>
      </c>
      <c r="S117" s="176" t="s">
        <v>122</v>
      </c>
      <c r="T117" s="177" t="s">
        <v>122</v>
      </c>
      <c r="U117" s="161">
        <v>2.5000000000000001E-2</v>
      </c>
      <c r="V117" s="161">
        <f>ROUND(E117*U117,2)</f>
        <v>0.13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124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241" t="s">
        <v>242</v>
      </c>
      <c r="D118" s="242"/>
      <c r="E118" s="242"/>
      <c r="F118" s="242"/>
      <c r="G118" s="242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126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88" t="s">
        <v>157</v>
      </c>
      <c r="D119" s="162"/>
      <c r="E119" s="163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128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88" t="s">
        <v>243</v>
      </c>
      <c r="D120" s="162"/>
      <c r="E120" s="163">
        <v>5.3066000000000004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128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1">
        <v>28</v>
      </c>
      <c r="B121" s="172" t="s">
        <v>244</v>
      </c>
      <c r="C121" s="187" t="s">
        <v>245</v>
      </c>
      <c r="D121" s="173" t="s">
        <v>120</v>
      </c>
      <c r="E121" s="174">
        <v>5.3066000000000004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0.25374000000000002</v>
      </c>
      <c r="O121" s="176">
        <f>ROUND(E121*N121,2)</f>
        <v>1.35</v>
      </c>
      <c r="P121" s="176">
        <v>0</v>
      </c>
      <c r="Q121" s="176">
        <f>ROUND(E121*P121,2)</f>
        <v>0</v>
      </c>
      <c r="R121" s="176" t="s">
        <v>121</v>
      </c>
      <c r="S121" s="176" t="s">
        <v>122</v>
      </c>
      <c r="T121" s="177" t="s">
        <v>122</v>
      </c>
      <c r="U121" s="161">
        <v>2.8000000000000001E-2</v>
      </c>
      <c r="V121" s="161">
        <f>ROUND(E121*U121,2)</f>
        <v>0.15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124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241" t="s">
        <v>242</v>
      </c>
      <c r="D122" s="242"/>
      <c r="E122" s="242"/>
      <c r="F122" s="242"/>
      <c r="G122" s="242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126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8">
        <v>29</v>
      </c>
      <c r="B123" s="179" t="s">
        <v>246</v>
      </c>
      <c r="C123" s="189" t="s">
        <v>247</v>
      </c>
      <c r="D123" s="180" t="s">
        <v>120</v>
      </c>
      <c r="E123" s="181">
        <v>1170.74</v>
      </c>
      <c r="F123" s="182"/>
      <c r="G123" s="183">
        <f>ROUND(E123*F123,2)</f>
        <v>0</v>
      </c>
      <c r="H123" s="182"/>
      <c r="I123" s="183">
        <f>ROUND(E123*H123,2)</f>
        <v>0</v>
      </c>
      <c r="J123" s="182"/>
      <c r="K123" s="183">
        <f>ROUND(E123*J123,2)</f>
        <v>0</v>
      </c>
      <c r="L123" s="183">
        <v>21</v>
      </c>
      <c r="M123" s="183">
        <f>G123*(1+L123/100)</f>
        <v>0</v>
      </c>
      <c r="N123" s="183">
        <v>0.2205</v>
      </c>
      <c r="O123" s="183">
        <f>ROUND(E123*N123,2)</f>
        <v>258.14999999999998</v>
      </c>
      <c r="P123" s="183">
        <v>0</v>
      </c>
      <c r="Q123" s="183">
        <f>ROUND(E123*P123,2)</f>
        <v>0</v>
      </c>
      <c r="R123" s="183" t="s">
        <v>121</v>
      </c>
      <c r="S123" s="183" t="s">
        <v>122</v>
      </c>
      <c r="T123" s="184" t="s">
        <v>153</v>
      </c>
      <c r="U123" s="161">
        <v>2.3E-2</v>
      </c>
      <c r="V123" s="161">
        <f>ROUND(E123*U123,2)</f>
        <v>26.93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124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1">
        <v>30</v>
      </c>
      <c r="B124" s="172" t="s">
        <v>248</v>
      </c>
      <c r="C124" s="187" t="s">
        <v>249</v>
      </c>
      <c r="D124" s="173" t="s">
        <v>120</v>
      </c>
      <c r="E124" s="174">
        <v>6.8479999999999999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0.441</v>
      </c>
      <c r="O124" s="176">
        <f>ROUND(E124*N124,2)</f>
        <v>3.02</v>
      </c>
      <c r="P124" s="176">
        <v>0</v>
      </c>
      <c r="Q124" s="176">
        <f>ROUND(E124*P124,2)</f>
        <v>0</v>
      </c>
      <c r="R124" s="176" t="s">
        <v>121</v>
      </c>
      <c r="S124" s="176" t="s">
        <v>122</v>
      </c>
      <c r="T124" s="177" t="s">
        <v>122</v>
      </c>
      <c r="U124" s="161">
        <v>2.9000000000000001E-2</v>
      </c>
      <c r="V124" s="161">
        <f>ROUND(E124*U124,2)</f>
        <v>0.2</v>
      </c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124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88" t="s">
        <v>250</v>
      </c>
      <c r="D125" s="162"/>
      <c r="E125" s="163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128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88" t="s">
        <v>251</v>
      </c>
      <c r="D126" s="162"/>
      <c r="E126" s="163">
        <v>6.4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128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88" t="s">
        <v>252</v>
      </c>
      <c r="D127" s="162"/>
      <c r="E127" s="163">
        <v>0.44800000000000001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128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 x14ac:dyDescent="0.2">
      <c r="A128" s="178">
        <v>31</v>
      </c>
      <c r="B128" s="179" t="s">
        <v>253</v>
      </c>
      <c r="C128" s="189" t="s">
        <v>254</v>
      </c>
      <c r="D128" s="180" t="s">
        <v>120</v>
      </c>
      <c r="E128" s="181">
        <v>1170.4000000000001</v>
      </c>
      <c r="F128" s="182"/>
      <c r="G128" s="183">
        <f>ROUND(E128*F128,2)</f>
        <v>0</v>
      </c>
      <c r="H128" s="182"/>
      <c r="I128" s="183">
        <f>ROUND(E128*H128,2)</f>
        <v>0</v>
      </c>
      <c r="J128" s="182"/>
      <c r="K128" s="183">
        <f>ROUND(E128*J128,2)</f>
        <v>0</v>
      </c>
      <c r="L128" s="183">
        <v>21</v>
      </c>
      <c r="M128" s="183">
        <f>G128*(1+L128/100)</f>
        <v>0</v>
      </c>
      <c r="N128" s="183">
        <v>6.0999999999999997E-4</v>
      </c>
      <c r="O128" s="183">
        <f>ROUND(E128*N128,2)</f>
        <v>0.71</v>
      </c>
      <c r="P128" s="183">
        <v>0</v>
      </c>
      <c r="Q128" s="183">
        <f>ROUND(E128*P128,2)</f>
        <v>0</v>
      </c>
      <c r="R128" s="183" t="s">
        <v>121</v>
      </c>
      <c r="S128" s="183" t="s">
        <v>122</v>
      </c>
      <c r="T128" s="184" t="s">
        <v>122</v>
      </c>
      <c r="U128" s="161">
        <v>2E-3</v>
      </c>
      <c r="V128" s="161">
        <f>ROUND(E128*U128,2)</f>
        <v>2.34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124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1">
        <v>32</v>
      </c>
      <c r="B129" s="172" t="s">
        <v>255</v>
      </c>
      <c r="C129" s="187" t="s">
        <v>256</v>
      </c>
      <c r="D129" s="173" t="s">
        <v>120</v>
      </c>
      <c r="E129" s="174">
        <v>404.56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0.29160000000000003</v>
      </c>
      <c r="O129" s="176">
        <f>ROUND(E129*N129,2)</f>
        <v>117.97</v>
      </c>
      <c r="P129" s="176">
        <v>0</v>
      </c>
      <c r="Q129" s="176">
        <f>ROUND(E129*P129,2)</f>
        <v>0</v>
      </c>
      <c r="R129" s="176"/>
      <c r="S129" s="176" t="s">
        <v>257</v>
      </c>
      <c r="T129" s="177" t="s">
        <v>258</v>
      </c>
      <c r="U129" s="161">
        <v>2.5999999999999999E-2</v>
      </c>
      <c r="V129" s="161">
        <f>ROUND(E129*U129,2)</f>
        <v>10.52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124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88" t="s">
        <v>223</v>
      </c>
      <c r="D130" s="162"/>
      <c r="E130" s="163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128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88" t="s">
        <v>259</v>
      </c>
      <c r="D131" s="162"/>
      <c r="E131" s="163">
        <v>404.56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128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78">
        <v>33</v>
      </c>
      <c r="B132" s="179" t="s">
        <v>260</v>
      </c>
      <c r="C132" s="189" t="s">
        <v>261</v>
      </c>
      <c r="D132" s="180" t="s">
        <v>120</v>
      </c>
      <c r="E132" s="181">
        <v>1170.74</v>
      </c>
      <c r="F132" s="182"/>
      <c r="G132" s="183">
        <f>ROUND(E132*F132,2)</f>
        <v>0</v>
      </c>
      <c r="H132" s="182"/>
      <c r="I132" s="183">
        <f>ROUND(E132*H132,2)</f>
        <v>0</v>
      </c>
      <c r="J132" s="182"/>
      <c r="K132" s="183">
        <f>ROUND(E132*J132,2)</f>
        <v>0</v>
      </c>
      <c r="L132" s="183">
        <v>21</v>
      </c>
      <c r="M132" s="183">
        <f>G132*(1+L132/100)</f>
        <v>0</v>
      </c>
      <c r="N132" s="183">
        <v>9.2799999999999994E-2</v>
      </c>
      <c r="O132" s="183">
        <f>ROUND(E132*N132,2)</f>
        <v>108.64</v>
      </c>
      <c r="P132" s="183">
        <v>0</v>
      </c>
      <c r="Q132" s="183">
        <f>ROUND(E132*P132,2)</f>
        <v>0</v>
      </c>
      <c r="R132" s="183"/>
      <c r="S132" s="183" t="s">
        <v>257</v>
      </c>
      <c r="T132" s="184" t="s">
        <v>258</v>
      </c>
      <c r="U132" s="161">
        <v>4.4999999999999998E-2</v>
      </c>
      <c r="V132" s="161">
        <f>ROUND(E132*U132,2)</f>
        <v>52.68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124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8">
        <v>34</v>
      </c>
      <c r="B133" s="179" t="s">
        <v>262</v>
      </c>
      <c r="C133" s="189" t="s">
        <v>263</v>
      </c>
      <c r="D133" s="180" t="s">
        <v>120</v>
      </c>
      <c r="E133" s="181">
        <v>1170.74</v>
      </c>
      <c r="F133" s="182"/>
      <c r="G133" s="183">
        <f>ROUND(E133*F133,2)</f>
        <v>0</v>
      </c>
      <c r="H133" s="182"/>
      <c r="I133" s="183">
        <f>ROUND(E133*H133,2)</f>
        <v>0</v>
      </c>
      <c r="J133" s="182"/>
      <c r="K133" s="183">
        <f>ROUND(E133*J133,2)</f>
        <v>0</v>
      </c>
      <c r="L133" s="183">
        <v>21</v>
      </c>
      <c r="M133" s="183">
        <f>G133*(1+L133/100)</f>
        <v>0</v>
      </c>
      <c r="N133" s="183">
        <v>0.11600000000000001</v>
      </c>
      <c r="O133" s="183">
        <f>ROUND(E133*N133,2)</f>
        <v>135.81</v>
      </c>
      <c r="P133" s="183">
        <v>0</v>
      </c>
      <c r="Q133" s="183">
        <f>ROUND(E133*P133,2)</f>
        <v>0</v>
      </c>
      <c r="R133" s="183"/>
      <c r="S133" s="183" t="s">
        <v>257</v>
      </c>
      <c r="T133" s="184" t="s">
        <v>258</v>
      </c>
      <c r="U133" s="161">
        <v>4.7E-2</v>
      </c>
      <c r="V133" s="161">
        <f>ROUND(E133*U133,2)</f>
        <v>55.02</v>
      </c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124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1">
        <v>35</v>
      </c>
      <c r="B134" s="172" t="s">
        <v>264</v>
      </c>
      <c r="C134" s="187" t="s">
        <v>265</v>
      </c>
      <c r="D134" s="173" t="s">
        <v>120</v>
      </c>
      <c r="E134" s="174">
        <v>1170.74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6">
        <v>3.4000000000000002E-4</v>
      </c>
      <c r="O134" s="176">
        <f>ROUND(E134*N134,2)</f>
        <v>0.4</v>
      </c>
      <c r="P134" s="176">
        <v>0</v>
      </c>
      <c r="Q134" s="176">
        <f>ROUND(E134*P134,2)</f>
        <v>0</v>
      </c>
      <c r="R134" s="176"/>
      <c r="S134" s="176" t="s">
        <v>257</v>
      </c>
      <c r="T134" s="177" t="s">
        <v>258</v>
      </c>
      <c r="U134" s="161">
        <v>0.27</v>
      </c>
      <c r="V134" s="161">
        <f>ROUND(E134*U134,2)</f>
        <v>316.10000000000002</v>
      </c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124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88" t="s">
        <v>129</v>
      </c>
      <c r="D135" s="162"/>
      <c r="E135" s="163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128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88" t="s">
        <v>266</v>
      </c>
      <c r="D136" s="162"/>
      <c r="E136" s="163">
        <v>1139.19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128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9"/>
      <c r="B137" s="160"/>
      <c r="C137" s="188" t="s">
        <v>160</v>
      </c>
      <c r="D137" s="162"/>
      <c r="E137" s="163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128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88" t="s">
        <v>267</v>
      </c>
      <c r="D138" s="162"/>
      <c r="E138" s="163">
        <v>24.65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128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188" t="s">
        <v>163</v>
      </c>
      <c r="D139" s="162"/>
      <c r="E139" s="163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128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88" t="s">
        <v>268</v>
      </c>
      <c r="D140" s="162"/>
      <c r="E140" s="163">
        <v>6.9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128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1">
        <v>36</v>
      </c>
      <c r="B141" s="172" t="s">
        <v>269</v>
      </c>
      <c r="C141" s="187" t="s">
        <v>270</v>
      </c>
      <c r="D141" s="173" t="s">
        <v>198</v>
      </c>
      <c r="E141" s="174">
        <v>30.995999999999999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1</v>
      </c>
      <c r="O141" s="176">
        <f>ROUND(E141*N141,2)</f>
        <v>31</v>
      </c>
      <c r="P141" s="176">
        <v>0</v>
      </c>
      <c r="Q141" s="176">
        <f>ROUND(E141*P141,2)</f>
        <v>0</v>
      </c>
      <c r="R141" s="176" t="s">
        <v>203</v>
      </c>
      <c r="S141" s="176" t="s">
        <v>122</v>
      </c>
      <c r="T141" s="177" t="s">
        <v>122</v>
      </c>
      <c r="U141" s="161">
        <v>0</v>
      </c>
      <c r="V141" s="161">
        <f>ROUND(E141*U141,2)</f>
        <v>0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204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88" t="s">
        <v>164</v>
      </c>
      <c r="D142" s="162"/>
      <c r="E142" s="163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128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88" t="s">
        <v>271</v>
      </c>
      <c r="D143" s="162"/>
      <c r="E143" s="163">
        <v>30.995999999999999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128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x14ac:dyDescent="0.2">
      <c r="A144" s="165" t="s">
        <v>116</v>
      </c>
      <c r="B144" s="166" t="s">
        <v>72</v>
      </c>
      <c r="C144" s="186" t="s">
        <v>73</v>
      </c>
      <c r="D144" s="167"/>
      <c r="E144" s="168"/>
      <c r="F144" s="169"/>
      <c r="G144" s="169">
        <f>SUMIF(AG145:AG149,"&lt;&gt;NOR",G145:G149)</f>
        <v>0</v>
      </c>
      <c r="H144" s="169"/>
      <c r="I144" s="169">
        <f>SUM(I145:I149)</f>
        <v>0</v>
      </c>
      <c r="J144" s="169"/>
      <c r="K144" s="169">
        <f>SUM(K145:K149)</f>
        <v>0</v>
      </c>
      <c r="L144" s="169"/>
      <c r="M144" s="169">
        <f>SUM(M145:M149)</f>
        <v>0</v>
      </c>
      <c r="N144" s="169"/>
      <c r="O144" s="169">
        <f>SUM(O145:O149)</f>
        <v>3.35</v>
      </c>
      <c r="P144" s="169"/>
      <c r="Q144" s="169">
        <f>SUM(Q145:Q149)</f>
        <v>0</v>
      </c>
      <c r="R144" s="169"/>
      <c r="S144" s="169"/>
      <c r="T144" s="170"/>
      <c r="U144" s="164"/>
      <c r="V144" s="164">
        <f>SUM(V145:V149)</f>
        <v>3.42</v>
      </c>
      <c r="W144" s="164"/>
      <c r="AG144" t="s">
        <v>117</v>
      </c>
    </row>
    <row r="145" spans="1:60" outlineLevel="1" x14ac:dyDescent="0.2">
      <c r="A145" s="171">
        <v>37</v>
      </c>
      <c r="B145" s="172" t="s">
        <v>272</v>
      </c>
      <c r="C145" s="187" t="s">
        <v>273</v>
      </c>
      <c r="D145" s="173" t="s">
        <v>151</v>
      </c>
      <c r="E145" s="174">
        <v>1.3266500000000001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2.5249999999999999</v>
      </c>
      <c r="O145" s="176">
        <f>ROUND(E145*N145,2)</f>
        <v>3.35</v>
      </c>
      <c r="P145" s="176">
        <v>0</v>
      </c>
      <c r="Q145" s="176">
        <f>ROUND(E145*P145,2)</f>
        <v>0</v>
      </c>
      <c r="R145" s="176" t="s">
        <v>274</v>
      </c>
      <c r="S145" s="176" t="s">
        <v>122</v>
      </c>
      <c r="T145" s="177" t="s">
        <v>122</v>
      </c>
      <c r="U145" s="161">
        <v>2.58</v>
      </c>
      <c r="V145" s="161">
        <f>ROUND(E145*U145,2)</f>
        <v>3.42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124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241" t="s">
        <v>275</v>
      </c>
      <c r="D146" s="242"/>
      <c r="E146" s="242"/>
      <c r="F146" s="242"/>
      <c r="G146" s="242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88" t="s">
        <v>157</v>
      </c>
      <c r="D147" s="162"/>
      <c r="E147" s="163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128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88" t="s">
        <v>276</v>
      </c>
      <c r="D148" s="162"/>
      <c r="E148" s="163">
        <v>0.26533000000000001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128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88" t="s">
        <v>277</v>
      </c>
      <c r="D149" s="162"/>
      <c r="E149" s="163">
        <v>1.06132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128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x14ac:dyDescent="0.2">
      <c r="A150" s="165" t="s">
        <v>116</v>
      </c>
      <c r="B150" s="166" t="s">
        <v>74</v>
      </c>
      <c r="C150" s="186" t="s">
        <v>75</v>
      </c>
      <c r="D150" s="167"/>
      <c r="E150" s="168"/>
      <c r="F150" s="169"/>
      <c r="G150" s="169">
        <f>SUMIF(AG151:AG153,"&lt;&gt;NOR",G151:G153)</f>
        <v>0</v>
      </c>
      <c r="H150" s="169"/>
      <c r="I150" s="169">
        <f>SUM(I151:I153)</f>
        <v>0</v>
      </c>
      <c r="J150" s="169"/>
      <c r="K150" s="169">
        <f>SUM(K151:K153)</f>
        <v>0</v>
      </c>
      <c r="L150" s="169"/>
      <c r="M150" s="169">
        <f>SUM(M151:M153)</f>
        <v>0</v>
      </c>
      <c r="N150" s="169"/>
      <c r="O150" s="169">
        <f>SUM(O151:O153)</f>
        <v>0</v>
      </c>
      <c r="P150" s="169"/>
      <c r="Q150" s="169">
        <f>SUM(Q151:Q153)</f>
        <v>0</v>
      </c>
      <c r="R150" s="169"/>
      <c r="S150" s="169"/>
      <c r="T150" s="170"/>
      <c r="U150" s="164"/>
      <c r="V150" s="164">
        <f>SUM(V151:V153)</f>
        <v>0</v>
      </c>
      <c r="W150" s="164"/>
      <c r="AG150" t="s">
        <v>117</v>
      </c>
    </row>
    <row r="151" spans="1:60" outlineLevel="1" x14ac:dyDescent="0.2">
      <c r="A151" s="171">
        <v>38</v>
      </c>
      <c r="B151" s="172" t="s">
        <v>278</v>
      </c>
      <c r="C151" s="187" t="s">
        <v>279</v>
      </c>
      <c r="D151" s="173" t="s">
        <v>146</v>
      </c>
      <c r="E151" s="174">
        <v>160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/>
      <c r="S151" s="176" t="s">
        <v>122</v>
      </c>
      <c r="T151" s="177" t="s">
        <v>280</v>
      </c>
      <c r="U151" s="161">
        <v>0</v>
      </c>
      <c r="V151" s="161">
        <f>ROUND(E151*U151,2)</f>
        <v>0</v>
      </c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281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188" t="s">
        <v>282</v>
      </c>
      <c r="D152" s="162"/>
      <c r="E152" s="163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128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88" t="s">
        <v>283</v>
      </c>
      <c r="D153" s="162"/>
      <c r="E153" s="163">
        <v>160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128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x14ac:dyDescent="0.2">
      <c r="A154" s="165" t="s">
        <v>116</v>
      </c>
      <c r="B154" s="166" t="s">
        <v>76</v>
      </c>
      <c r="C154" s="186" t="s">
        <v>77</v>
      </c>
      <c r="D154" s="167"/>
      <c r="E154" s="168"/>
      <c r="F154" s="169"/>
      <c r="G154" s="169">
        <f>SUMIF(AG155:AG206,"&lt;&gt;NOR",G155:G206)</f>
        <v>0</v>
      </c>
      <c r="H154" s="169"/>
      <c r="I154" s="169">
        <f>SUM(I155:I206)</f>
        <v>0</v>
      </c>
      <c r="J154" s="169"/>
      <c r="K154" s="169">
        <f>SUM(K155:K206)</f>
        <v>0</v>
      </c>
      <c r="L154" s="169"/>
      <c r="M154" s="169">
        <f>SUM(M155:M206)</f>
        <v>0</v>
      </c>
      <c r="N154" s="169"/>
      <c r="O154" s="169">
        <f>SUM(O155:O206)</f>
        <v>66.660000000000011</v>
      </c>
      <c r="P154" s="169"/>
      <c r="Q154" s="169">
        <f>SUM(Q155:Q206)</f>
        <v>0</v>
      </c>
      <c r="R154" s="169"/>
      <c r="S154" s="169"/>
      <c r="T154" s="170"/>
      <c r="U154" s="164"/>
      <c r="V154" s="164">
        <f>SUM(V155:V206)</f>
        <v>151.59</v>
      </c>
      <c r="W154" s="164"/>
      <c r="AG154" t="s">
        <v>117</v>
      </c>
    </row>
    <row r="155" spans="1:60" outlineLevel="1" x14ac:dyDescent="0.2">
      <c r="A155" s="171">
        <v>39</v>
      </c>
      <c r="B155" s="172" t="s">
        <v>284</v>
      </c>
      <c r="C155" s="187" t="s">
        <v>285</v>
      </c>
      <c r="D155" s="173" t="s">
        <v>146</v>
      </c>
      <c r="E155" s="174">
        <v>1005.71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3.5E-4</v>
      </c>
      <c r="O155" s="176">
        <f>ROUND(E155*N155,2)</f>
        <v>0.35</v>
      </c>
      <c r="P155" s="176">
        <v>0</v>
      </c>
      <c r="Q155" s="176">
        <f>ROUND(E155*P155,2)</f>
        <v>0</v>
      </c>
      <c r="R155" s="176" t="s">
        <v>121</v>
      </c>
      <c r="S155" s="176" t="s">
        <v>122</v>
      </c>
      <c r="T155" s="177" t="s">
        <v>286</v>
      </c>
      <c r="U155" s="161">
        <v>8.6999999999999994E-2</v>
      </c>
      <c r="V155" s="161">
        <f>ROUND(E155*U155,2)</f>
        <v>87.5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124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88" t="s">
        <v>129</v>
      </c>
      <c r="D156" s="162"/>
      <c r="E156" s="163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128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88" t="s">
        <v>287</v>
      </c>
      <c r="D157" s="162"/>
      <c r="E157" s="163">
        <v>1000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128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88" t="s">
        <v>157</v>
      </c>
      <c r="D158" s="162"/>
      <c r="E158" s="163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128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88" t="s">
        <v>288</v>
      </c>
      <c r="D159" s="162"/>
      <c r="E159" s="163">
        <v>5.71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128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 x14ac:dyDescent="0.2">
      <c r="A160" s="171">
        <v>40</v>
      </c>
      <c r="B160" s="172" t="s">
        <v>289</v>
      </c>
      <c r="C160" s="187" t="s">
        <v>290</v>
      </c>
      <c r="D160" s="173" t="s">
        <v>146</v>
      </c>
      <c r="E160" s="174">
        <v>379.53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0.10249999999999999</v>
      </c>
      <c r="O160" s="176">
        <f>ROUND(E160*N160,2)</f>
        <v>38.9</v>
      </c>
      <c r="P160" s="176">
        <v>0</v>
      </c>
      <c r="Q160" s="176">
        <f>ROUND(E160*P160,2)</f>
        <v>0</v>
      </c>
      <c r="R160" s="176" t="s">
        <v>121</v>
      </c>
      <c r="S160" s="176" t="s">
        <v>122</v>
      </c>
      <c r="T160" s="177" t="s">
        <v>291</v>
      </c>
      <c r="U160" s="161">
        <v>0.14000000000000001</v>
      </c>
      <c r="V160" s="161">
        <f>ROUND(E160*U160,2)</f>
        <v>53.13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124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41" t="s">
        <v>292</v>
      </c>
      <c r="D161" s="242"/>
      <c r="E161" s="242"/>
      <c r="F161" s="242"/>
      <c r="G161" s="242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126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88" t="s">
        <v>129</v>
      </c>
      <c r="D162" s="162"/>
      <c r="E162" s="163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128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188" t="s">
        <v>293</v>
      </c>
      <c r="D163" s="162"/>
      <c r="E163" s="163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128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88" t="s">
        <v>294</v>
      </c>
      <c r="D164" s="162"/>
      <c r="E164" s="163">
        <v>220.07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128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88" t="s">
        <v>295</v>
      </c>
      <c r="D165" s="162"/>
      <c r="E165" s="163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128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188" t="s">
        <v>296</v>
      </c>
      <c r="D166" s="162"/>
      <c r="E166" s="163">
        <v>97.12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128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88" t="s">
        <v>164</v>
      </c>
      <c r="D167" s="162"/>
      <c r="E167" s="163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128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188" t="s">
        <v>293</v>
      </c>
      <c r="D168" s="162"/>
      <c r="E168" s="163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128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188" t="s">
        <v>297</v>
      </c>
      <c r="D169" s="162"/>
      <c r="E169" s="163">
        <v>43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128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59"/>
      <c r="B170" s="160"/>
      <c r="C170" s="188" t="s">
        <v>295</v>
      </c>
      <c r="D170" s="162"/>
      <c r="E170" s="163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128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88" t="s">
        <v>298</v>
      </c>
      <c r="D171" s="162"/>
      <c r="E171" s="163">
        <v>1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128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88" t="s">
        <v>299</v>
      </c>
      <c r="D172" s="162"/>
      <c r="E172" s="163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128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188" t="s">
        <v>300</v>
      </c>
      <c r="D173" s="162"/>
      <c r="E173" s="163">
        <v>1.22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128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88" t="s">
        <v>250</v>
      </c>
      <c r="D174" s="162"/>
      <c r="E174" s="163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128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88" t="s">
        <v>301</v>
      </c>
      <c r="D175" s="162"/>
      <c r="E175" s="163">
        <v>16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128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88" t="s">
        <v>302</v>
      </c>
      <c r="D176" s="162"/>
      <c r="E176" s="163">
        <v>1.1200000000000001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128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71">
        <v>41</v>
      </c>
      <c r="B177" s="172" t="s">
        <v>303</v>
      </c>
      <c r="C177" s="187" t="s">
        <v>304</v>
      </c>
      <c r="D177" s="173" t="s">
        <v>151</v>
      </c>
      <c r="E177" s="174">
        <v>7.6028000000000002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2.5249999999999999</v>
      </c>
      <c r="O177" s="176">
        <f>ROUND(E177*N177,2)</f>
        <v>19.2</v>
      </c>
      <c r="P177" s="176">
        <v>0</v>
      </c>
      <c r="Q177" s="176">
        <f>ROUND(E177*P177,2)</f>
        <v>0</v>
      </c>
      <c r="R177" s="176" t="s">
        <v>121</v>
      </c>
      <c r="S177" s="176" t="s">
        <v>122</v>
      </c>
      <c r="T177" s="177" t="s">
        <v>122</v>
      </c>
      <c r="U177" s="161">
        <v>1.4419999999999999</v>
      </c>
      <c r="V177" s="161">
        <f>ROUND(E177*U177,2)</f>
        <v>10.96</v>
      </c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124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9"/>
      <c r="B178" s="160"/>
      <c r="C178" s="241" t="s">
        <v>305</v>
      </c>
      <c r="D178" s="242"/>
      <c r="E178" s="242"/>
      <c r="F178" s="242"/>
      <c r="G178" s="242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126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88" t="s">
        <v>129</v>
      </c>
      <c r="D179" s="162"/>
      <c r="E179" s="163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128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188" t="s">
        <v>293</v>
      </c>
      <c r="D180" s="162"/>
      <c r="E180" s="163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128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88" t="s">
        <v>306</v>
      </c>
      <c r="D181" s="162"/>
      <c r="E181" s="163">
        <v>4.4013999999999998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128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88" t="s">
        <v>295</v>
      </c>
      <c r="D182" s="162"/>
      <c r="E182" s="163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128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88" t="s">
        <v>307</v>
      </c>
      <c r="D183" s="162"/>
      <c r="E183" s="163">
        <v>1.9423999999999999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128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188" t="s">
        <v>164</v>
      </c>
      <c r="D184" s="162"/>
      <c r="E184" s="163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128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188" t="s">
        <v>293</v>
      </c>
      <c r="D185" s="162"/>
      <c r="E185" s="163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128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188" t="s">
        <v>308</v>
      </c>
      <c r="D186" s="162"/>
      <c r="E186" s="163">
        <v>0.86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128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88" t="s">
        <v>295</v>
      </c>
      <c r="D187" s="162"/>
      <c r="E187" s="163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128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188" t="s">
        <v>309</v>
      </c>
      <c r="D188" s="162"/>
      <c r="E188" s="163">
        <v>0.02</v>
      </c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128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88" t="s">
        <v>299</v>
      </c>
      <c r="D189" s="162"/>
      <c r="E189" s="163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128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88" t="s">
        <v>310</v>
      </c>
      <c r="D190" s="162"/>
      <c r="E190" s="163">
        <v>3.6600000000000001E-2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128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188" t="s">
        <v>250</v>
      </c>
      <c r="D191" s="162"/>
      <c r="E191" s="163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128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88" t="s">
        <v>311</v>
      </c>
      <c r="D192" s="162"/>
      <c r="E192" s="163">
        <v>0.32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128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188" t="s">
        <v>312</v>
      </c>
      <c r="D193" s="162"/>
      <c r="E193" s="163">
        <v>2.24E-2</v>
      </c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128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71">
        <v>42</v>
      </c>
      <c r="B194" s="172" t="s">
        <v>313</v>
      </c>
      <c r="C194" s="187" t="s">
        <v>314</v>
      </c>
      <c r="D194" s="173" t="s">
        <v>315</v>
      </c>
      <c r="E194" s="174">
        <v>17.2912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5.0000000000000001E-3</v>
      </c>
      <c r="O194" s="176">
        <f>ROUND(E194*N194,2)</f>
        <v>0.09</v>
      </c>
      <c r="P194" s="176">
        <v>0</v>
      </c>
      <c r="Q194" s="176">
        <f>ROUND(E194*P194,2)</f>
        <v>0</v>
      </c>
      <c r="R194" s="176" t="s">
        <v>203</v>
      </c>
      <c r="S194" s="176" t="s">
        <v>122</v>
      </c>
      <c r="T194" s="177" t="s">
        <v>122</v>
      </c>
      <c r="U194" s="161">
        <v>0</v>
      </c>
      <c r="V194" s="161">
        <f>ROUND(E194*U194,2)</f>
        <v>0</v>
      </c>
      <c r="W194" s="161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204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88" t="s">
        <v>250</v>
      </c>
      <c r="D195" s="162"/>
      <c r="E195" s="163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128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59"/>
      <c r="B196" s="160"/>
      <c r="C196" s="188" t="s">
        <v>316</v>
      </c>
      <c r="D196" s="162"/>
      <c r="E196" s="163">
        <v>16.16</v>
      </c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128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188" t="s">
        <v>317</v>
      </c>
      <c r="D197" s="162"/>
      <c r="E197" s="163">
        <v>1.1312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128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71">
        <v>43</v>
      </c>
      <c r="B198" s="172" t="s">
        <v>318</v>
      </c>
      <c r="C198" s="187" t="s">
        <v>319</v>
      </c>
      <c r="D198" s="173" t="s">
        <v>315</v>
      </c>
      <c r="E198" s="174">
        <v>222.3717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2.1999999999999999E-2</v>
      </c>
      <c r="O198" s="176">
        <f>ROUND(E198*N198,2)</f>
        <v>4.8899999999999997</v>
      </c>
      <c r="P198" s="176">
        <v>0</v>
      </c>
      <c r="Q198" s="176">
        <f>ROUND(E198*P198,2)</f>
        <v>0</v>
      </c>
      <c r="R198" s="176" t="s">
        <v>203</v>
      </c>
      <c r="S198" s="176" t="s">
        <v>122</v>
      </c>
      <c r="T198" s="177" t="s">
        <v>122</v>
      </c>
      <c r="U198" s="161">
        <v>0</v>
      </c>
      <c r="V198" s="161">
        <f>ROUND(E198*U198,2)</f>
        <v>0</v>
      </c>
      <c r="W198" s="161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204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188" t="s">
        <v>320</v>
      </c>
      <c r="D199" s="162"/>
      <c r="E199" s="163">
        <v>222.3717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128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71">
        <v>44</v>
      </c>
      <c r="B200" s="172" t="s">
        <v>321</v>
      </c>
      <c r="C200" s="187" t="s">
        <v>322</v>
      </c>
      <c r="D200" s="173" t="s">
        <v>315</v>
      </c>
      <c r="E200" s="174">
        <v>196.1824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1.0999999999999999E-2</v>
      </c>
      <c r="O200" s="176">
        <f>ROUND(E200*N200,2)</f>
        <v>2.16</v>
      </c>
      <c r="P200" s="176">
        <v>0</v>
      </c>
      <c r="Q200" s="176">
        <f>ROUND(E200*P200,2)</f>
        <v>0</v>
      </c>
      <c r="R200" s="176" t="s">
        <v>203</v>
      </c>
      <c r="S200" s="176" t="s">
        <v>122</v>
      </c>
      <c r="T200" s="177" t="s">
        <v>122</v>
      </c>
      <c r="U200" s="161">
        <v>0</v>
      </c>
      <c r="V200" s="161">
        <f>ROUND(E200*U200,2)</f>
        <v>0</v>
      </c>
      <c r="W200" s="161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204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188" t="s">
        <v>323</v>
      </c>
      <c r="D201" s="162"/>
      <c r="E201" s="163">
        <v>196.1824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128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1">
        <v>45</v>
      </c>
      <c r="B202" s="172" t="s">
        <v>324</v>
      </c>
      <c r="C202" s="187" t="s">
        <v>325</v>
      </c>
      <c r="D202" s="173" t="s">
        <v>315</v>
      </c>
      <c r="E202" s="174">
        <v>43.43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0.02</v>
      </c>
      <c r="O202" s="176">
        <f>ROUND(E202*N202,2)</f>
        <v>0.87</v>
      </c>
      <c r="P202" s="176">
        <v>0</v>
      </c>
      <c r="Q202" s="176">
        <f>ROUND(E202*P202,2)</f>
        <v>0</v>
      </c>
      <c r="R202" s="176"/>
      <c r="S202" s="176" t="s">
        <v>257</v>
      </c>
      <c r="T202" s="177" t="s">
        <v>258</v>
      </c>
      <c r="U202" s="161">
        <v>0</v>
      </c>
      <c r="V202" s="161">
        <f>ROUND(E202*U202,2)</f>
        <v>0</v>
      </c>
      <c r="W202" s="161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204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188" t="s">
        <v>326</v>
      </c>
      <c r="D203" s="162"/>
      <c r="E203" s="163">
        <v>43.43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128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71">
        <v>46</v>
      </c>
      <c r="B204" s="172" t="s">
        <v>327</v>
      </c>
      <c r="C204" s="187" t="s">
        <v>328</v>
      </c>
      <c r="D204" s="173" t="s">
        <v>315</v>
      </c>
      <c r="E204" s="174">
        <v>4.04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3.9E-2</v>
      </c>
      <c r="O204" s="176">
        <f>ROUND(E204*N204,2)</f>
        <v>0.16</v>
      </c>
      <c r="P204" s="176">
        <v>0</v>
      </c>
      <c r="Q204" s="176">
        <f>ROUND(E204*P204,2)</f>
        <v>0</v>
      </c>
      <c r="R204" s="176"/>
      <c r="S204" s="176" t="s">
        <v>257</v>
      </c>
      <c r="T204" s="177" t="s">
        <v>258</v>
      </c>
      <c r="U204" s="161">
        <v>0</v>
      </c>
      <c r="V204" s="161">
        <f>ROUND(E204*U204,2)</f>
        <v>0</v>
      </c>
      <c r="W204" s="161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204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188" t="s">
        <v>329</v>
      </c>
      <c r="D205" s="162"/>
      <c r="E205" s="163">
        <v>4.04</v>
      </c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128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78">
        <v>47</v>
      </c>
      <c r="B206" s="179" t="s">
        <v>330</v>
      </c>
      <c r="C206" s="189" t="s">
        <v>331</v>
      </c>
      <c r="D206" s="180" t="s">
        <v>315</v>
      </c>
      <c r="E206" s="181">
        <v>1</v>
      </c>
      <c r="F206" s="182"/>
      <c r="G206" s="183">
        <f>ROUND(E206*F206,2)</f>
        <v>0</v>
      </c>
      <c r="H206" s="182"/>
      <c r="I206" s="183">
        <f>ROUND(E206*H206,2)</f>
        <v>0</v>
      </c>
      <c r="J206" s="182"/>
      <c r="K206" s="183">
        <f>ROUND(E206*J206,2)</f>
        <v>0</v>
      </c>
      <c r="L206" s="183">
        <v>21</v>
      </c>
      <c r="M206" s="183">
        <f>G206*(1+L206/100)</f>
        <v>0</v>
      </c>
      <c r="N206" s="183">
        <v>3.5000000000000003E-2</v>
      </c>
      <c r="O206" s="183">
        <f>ROUND(E206*N206,2)</f>
        <v>0.04</v>
      </c>
      <c r="P206" s="183">
        <v>0</v>
      </c>
      <c r="Q206" s="183">
        <f>ROUND(E206*P206,2)</f>
        <v>0</v>
      </c>
      <c r="R206" s="183"/>
      <c r="S206" s="183" t="s">
        <v>257</v>
      </c>
      <c r="T206" s="184" t="s">
        <v>258</v>
      </c>
      <c r="U206" s="161">
        <v>0</v>
      </c>
      <c r="V206" s="161">
        <f>ROUND(E206*U206,2)</f>
        <v>0</v>
      </c>
      <c r="W206" s="161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204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x14ac:dyDescent="0.2">
      <c r="A207" s="165" t="s">
        <v>116</v>
      </c>
      <c r="B207" s="166" t="s">
        <v>78</v>
      </c>
      <c r="C207" s="186" t="s">
        <v>79</v>
      </c>
      <c r="D207" s="167"/>
      <c r="E207" s="168"/>
      <c r="F207" s="169"/>
      <c r="G207" s="169">
        <f>SUMIF(AG208:AG231,"&lt;&gt;NOR",G208:G231)</f>
        <v>0</v>
      </c>
      <c r="H207" s="169"/>
      <c r="I207" s="169">
        <f>SUM(I208:I231)</f>
        <v>0</v>
      </c>
      <c r="J207" s="169"/>
      <c r="K207" s="169">
        <f>SUM(K208:K231)</f>
        <v>0</v>
      </c>
      <c r="L207" s="169"/>
      <c r="M207" s="169">
        <f>SUM(M208:M231)</f>
        <v>0</v>
      </c>
      <c r="N207" s="169"/>
      <c r="O207" s="169">
        <f>SUM(O208:O231)</f>
        <v>86.480000000000018</v>
      </c>
      <c r="P207" s="169"/>
      <c r="Q207" s="169">
        <f>SUM(Q208:Q231)</f>
        <v>0</v>
      </c>
      <c r="R207" s="169"/>
      <c r="S207" s="169"/>
      <c r="T207" s="170"/>
      <c r="U207" s="164"/>
      <c r="V207" s="164">
        <f>SUM(V208:V231)</f>
        <v>279.08</v>
      </c>
      <c r="W207" s="164"/>
      <c r="AG207" t="s">
        <v>117</v>
      </c>
    </row>
    <row r="208" spans="1:60" ht="22.5" outlineLevel="1" x14ac:dyDescent="0.2">
      <c r="A208" s="178">
        <v>48</v>
      </c>
      <c r="B208" s="179" t="s">
        <v>332</v>
      </c>
      <c r="C208" s="189" t="s">
        <v>333</v>
      </c>
      <c r="D208" s="180" t="s">
        <v>315</v>
      </c>
      <c r="E208" s="181">
        <v>8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3">
        <v>1.16E-3</v>
      </c>
      <c r="O208" s="183">
        <f>ROUND(E208*N208,2)</f>
        <v>0.01</v>
      </c>
      <c r="P208" s="183">
        <v>0</v>
      </c>
      <c r="Q208" s="183">
        <f>ROUND(E208*P208,2)</f>
        <v>0</v>
      </c>
      <c r="R208" s="183" t="s">
        <v>121</v>
      </c>
      <c r="S208" s="183" t="s">
        <v>122</v>
      </c>
      <c r="T208" s="184" t="s">
        <v>122</v>
      </c>
      <c r="U208" s="161">
        <v>0.05</v>
      </c>
      <c r="V208" s="161">
        <f>ROUND(E208*U208,2)</f>
        <v>0.4</v>
      </c>
      <c r="W208" s="161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124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ht="22.5" outlineLevel="1" x14ac:dyDescent="0.2">
      <c r="A209" s="171">
        <v>49</v>
      </c>
      <c r="B209" s="172" t="s">
        <v>334</v>
      </c>
      <c r="C209" s="187" t="s">
        <v>335</v>
      </c>
      <c r="D209" s="173" t="s">
        <v>315</v>
      </c>
      <c r="E209" s="174">
        <v>8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0.11565</v>
      </c>
      <c r="O209" s="176">
        <f>ROUND(E209*N209,2)</f>
        <v>0.93</v>
      </c>
      <c r="P209" s="176">
        <v>0</v>
      </c>
      <c r="Q209" s="176">
        <f>ROUND(E209*P209,2)</f>
        <v>0</v>
      </c>
      <c r="R209" s="176" t="s">
        <v>121</v>
      </c>
      <c r="S209" s="176" t="s">
        <v>122</v>
      </c>
      <c r="T209" s="177" t="s">
        <v>122</v>
      </c>
      <c r="U209" s="161">
        <v>0.4597</v>
      </c>
      <c r="V209" s="161">
        <f>ROUND(E209*U209,2)</f>
        <v>3.68</v>
      </c>
      <c r="W209" s="161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124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188" t="s">
        <v>336</v>
      </c>
      <c r="D210" s="162"/>
      <c r="E210" s="163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128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188" t="s">
        <v>337</v>
      </c>
      <c r="D211" s="162"/>
      <c r="E211" s="163">
        <v>8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128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">
      <c r="A212" s="171">
        <v>50</v>
      </c>
      <c r="B212" s="172" t="s">
        <v>272</v>
      </c>
      <c r="C212" s="187" t="s">
        <v>273</v>
      </c>
      <c r="D212" s="173" t="s">
        <v>151</v>
      </c>
      <c r="E212" s="174">
        <v>11.773199999999999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2.5249999999999999</v>
      </c>
      <c r="O212" s="176">
        <f>ROUND(E212*N212,2)</f>
        <v>29.73</v>
      </c>
      <c r="P212" s="176">
        <v>0</v>
      </c>
      <c r="Q212" s="176">
        <f>ROUND(E212*P212,2)</f>
        <v>0</v>
      </c>
      <c r="R212" s="176" t="s">
        <v>274</v>
      </c>
      <c r="S212" s="176" t="s">
        <v>122</v>
      </c>
      <c r="T212" s="177" t="s">
        <v>122</v>
      </c>
      <c r="U212" s="161">
        <v>2.58</v>
      </c>
      <c r="V212" s="161">
        <f>ROUND(E212*U212,2)</f>
        <v>30.37</v>
      </c>
      <c r="W212" s="161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124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241" t="s">
        <v>275</v>
      </c>
      <c r="D213" s="242"/>
      <c r="E213" s="242"/>
      <c r="F213" s="242"/>
      <c r="G213" s="242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126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88" t="s">
        <v>338</v>
      </c>
      <c r="D214" s="162"/>
      <c r="E214" s="163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128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88" t="s">
        <v>293</v>
      </c>
      <c r="D215" s="162"/>
      <c r="E215" s="163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128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188" t="s">
        <v>339</v>
      </c>
      <c r="D216" s="162"/>
      <c r="E216" s="163">
        <v>5.9676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128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59"/>
      <c r="B217" s="160"/>
      <c r="C217" s="188" t="s">
        <v>295</v>
      </c>
      <c r="D217" s="162"/>
      <c r="E217" s="163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128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88" t="s">
        <v>340</v>
      </c>
      <c r="D218" s="162"/>
      <c r="E218" s="163">
        <v>5.8056000000000001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128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71">
        <v>51</v>
      </c>
      <c r="B219" s="172" t="s">
        <v>341</v>
      </c>
      <c r="C219" s="187" t="s">
        <v>342</v>
      </c>
      <c r="D219" s="173" t="s">
        <v>151</v>
      </c>
      <c r="E219" s="174">
        <v>0.48199999999999998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2.5249999999999999</v>
      </c>
      <c r="O219" s="176">
        <f>ROUND(E219*N219,2)</f>
        <v>1.22</v>
      </c>
      <c r="P219" s="176">
        <v>0</v>
      </c>
      <c r="Q219" s="176">
        <f>ROUND(E219*P219,2)</f>
        <v>0</v>
      </c>
      <c r="R219" s="176" t="s">
        <v>274</v>
      </c>
      <c r="S219" s="176" t="s">
        <v>122</v>
      </c>
      <c r="T219" s="177" t="s">
        <v>122</v>
      </c>
      <c r="U219" s="161">
        <v>2.3170000000000002</v>
      </c>
      <c r="V219" s="161">
        <f>ROUND(E219*U219,2)</f>
        <v>1.1200000000000001</v>
      </c>
      <c r="W219" s="161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124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241" t="s">
        <v>275</v>
      </c>
      <c r="D220" s="242"/>
      <c r="E220" s="242"/>
      <c r="F220" s="242"/>
      <c r="G220" s="242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126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188" t="s">
        <v>343</v>
      </c>
      <c r="D221" s="162"/>
      <c r="E221" s="163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128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88" t="s">
        <v>344</v>
      </c>
      <c r="D222" s="162"/>
      <c r="E222" s="163">
        <v>0.60199999999999998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128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188" t="s">
        <v>345</v>
      </c>
      <c r="D223" s="162"/>
      <c r="E223" s="163">
        <v>-0.12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128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71">
        <v>52</v>
      </c>
      <c r="B224" s="172" t="s">
        <v>346</v>
      </c>
      <c r="C224" s="187" t="s">
        <v>347</v>
      </c>
      <c r="D224" s="173" t="s">
        <v>146</v>
      </c>
      <c r="E224" s="174">
        <v>196.22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0.27711999999999998</v>
      </c>
      <c r="O224" s="176">
        <f>ROUND(E224*N224,2)</f>
        <v>54.38</v>
      </c>
      <c r="P224" s="176">
        <v>0</v>
      </c>
      <c r="Q224" s="176">
        <f>ROUND(E224*P224,2)</f>
        <v>0</v>
      </c>
      <c r="R224" s="176"/>
      <c r="S224" s="176" t="s">
        <v>257</v>
      </c>
      <c r="T224" s="177" t="s">
        <v>258</v>
      </c>
      <c r="U224" s="161">
        <v>1.2410000000000001</v>
      </c>
      <c r="V224" s="161">
        <f>ROUND(E224*U224,2)</f>
        <v>243.51</v>
      </c>
      <c r="W224" s="161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124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188" t="s">
        <v>348</v>
      </c>
      <c r="D225" s="162"/>
      <c r="E225" s="163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128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88" t="s">
        <v>293</v>
      </c>
      <c r="D226" s="162"/>
      <c r="E226" s="163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128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88" t="s">
        <v>349</v>
      </c>
      <c r="D227" s="162"/>
      <c r="E227" s="163">
        <v>99.46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128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9"/>
      <c r="B228" s="160"/>
      <c r="C228" s="188" t="s">
        <v>295</v>
      </c>
      <c r="D228" s="162"/>
      <c r="E228" s="163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128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188" t="s">
        <v>350</v>
      </c>
      <c r="D229" s="162"/>
      <c r="E229" s="163">
        <v>96.76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128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78">
        <v>53</v>
      </c>
      <c r="B230" s="179" t="s">
        <v>351</v>
      </c>
      <c r="C230" s="189" t="s">
        <v>352</v>
      </c>
      <c r="D230" s="180" t="s">
        <v>315</v>
      </c>
      <c r="E230" s="181">
        <v>10</v>
      </c>
      <c r="F230" s="182"/>
      <c r="G230" s="183">
        <f>ROUND(E230*F230,2)</f>
        <v>0</v>
      </c>
      <c r="H230" s="182"/>
      <c r="I230" s="183">
        <f>ROUND(E230*H230,2)</f>
        <v>0</v>
      </c>
      <c r="J230" s="182"/>
      <c r="K230" s="183">
        <f>ROUND(E230*J230,2)</f>
        <v>0</v>
      </c>
      <c r="L230" s="183">
        <v>21</v>
      </c>
      <c r="M230" s="183">
        <f>G230*(1+L230/100)</f>
        <v>0</v>
      </c>
      <c r="N230" s="183">
        <v>1.0300000000000001E-3</v>
      </c>
      <c r="O230" s="183">
        <f>ROUND(E230*N230,2)</f>
        <v>0.01</v>
      </c>
      <c r="P230" s="183">
        <v>0</v>
      </c>
      <c r="Q230" s="183">
        <f>ROUND(E230*P230,2)</f>
        <v>0</v>
      </c>
      <c r="R230" s="183"/>
      <c r="S230" s="183" t="s">
        <v>257</v>
      </c>
      <c r="T230" s="184" t="s">
        <v>291</v>
      </c>
      <c r="U230" s="161">
        <v>0</v>
      </c>
      <c r="V230" s="161">
        <f>ROUND(E230*U230,2)</f>
        <v>0</v>
      </c>
      <c r="W230" s="161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204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78">
        <v>54</v>
      </c>
      <c r="B231" s="179" t="s">
        <v>353</v>
      </c>
      <c r="C231" s="189" t="s">
        <v>354</v>
      </c>
      <c r="D231" s="180" t="s">
        <v>315</v>
      </c>
      <c r="E231" s="181">
        <v>8</v>
      </c>
      <c r="F231" s="182"/>
      <c r="G231" s="183">
        <f>ROUND(E231*F231,2)</f>
        <v>0</v>
      </c>
      <c r="H231" s="182"/>
      <c r="I231" s="183">
        <f>ROUND(E231*H231,2)</f>
        <v>0</v>
      </c>
      <c r="J231" s="182"/>
      <c r="K231" s="183">
        <f>ROUND(E231*J231,2)</f>
        <v>0</v>
      </c>
      <c r="L231" s="183">
        <v>21</v>
      </c>
      <c r="M231" s="183">
        <f>G231*(1+L231/100)</f>
        <v>0</v>
      </c>
      <c r="N231" s="183">
        <v>2.5000000000000001E-2</v>
      </c>
      <c r="O231" s="183">
        <f>ROUND(E231*N231,2)</f>
        <v>0.2</v>
      </c>
      <c r="P231" s="183">
        <v>0</v>
      </c>
      <c r="Q231" s="183">
        <f>ROUND(E231*P231,2)</f>
        <v>0</v>
      </c>
      <c r="R231" s="183"/>
      <c r="S231" s="183" t="s">
        <v>257</v>
      </c>
      <c r="T231" s="184" t="s">
        <v>258</v>
      </c>
      <c r="U231" s="161">
        <v>0</v>
      </c>
      <c r="V231" s="161">
        <f>ROUND(E231*U231,2)</f>
        <v>0</v>
      </c>
      <c r="W231" s="161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204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x14ac:dyDescent="0.2">
      <c r="A232" s="165" t="s">
        <v>116</v>
      </c>
      <c r="B232" s="166" t="s">
        <v>80</v>
      </c>
      <c r="C232" s="186" t="s">
        <v>81</v>
      </c>
      <c r="D232" s="167"/>
      <c r="E232" s="168"/>
      <c r="F232" s="169"/>
      <c r="G232" s="169">
        <f>SUMIF(AG233:AG249,"&lt;&gt;NOR",G233:G249)</f>
        <v>0</v>
      </c>
      <c r="H232" s="169"/>
      <c r="I232" s="169">
        <f>SUM(I233:I249)</f>
        <v>0</v>
      </c>
      <c r="J232" s="169"/>
      <c r="K232" s="169">
        <f>SUM(K233:K249)</f>
        <v>0</v>
      </c>
      <c r="L232" s="169"/>
      <c r="M232" s="169">
        <f>SUM(M233:M249)</f>
        <v>0</v>
      </c>
      <c r="N232" s="169"/>
      <c r="O232" s="169">
        <f>SUM(O233:O249)</f>
        <v>0</v>
      </c>
      <c r="P232" s="169"/>
      <c r="Q232" s="169">
        <f>SUM(Q233:Q249)</f>
        <v>0</v>
      </c>
      <c r="R232" s="169"/>
      <c r="S232" s="169"/>
      <c r="T232" s="170"/>
      <c r="U232" s="164"/>
      <c r="V232" s="164">
        <f>SUM(V233:V249)</f>
        <v>164.6</v>
      </c>
      <c r="W232" s="164"/>
      <c r="AG232" t="s">
        <v>117</v>
      </c>
    </row>
    <row r="233" spans="1:60" ht="33.75" outlineLevel="1" x14ac:dyDescent="0.2">
      <c r="A233" s="171">
        <v>55</v>
      </c>
      <c r="B233" s="172" t="s">
        <v>355</v>
      </c>
      <c r="C233" s="187" t="s">
        <v>356</v>
      </c>
      <c r="D233" s="173" t="s">
        <v>120</v>
      </c>
      <c r="E233" s="174">
        <v>1171.81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</v>
      </c>
      <c r="Q233" s="176">
        <f>ROUND(E233*P233,2)</f>
        <v>0</v>
      </c>
      <c r="R233" s="176" t="s">
        <v>274</v>
      </c>
      <c r="S233" s="176" t="s">
        <v>122</v>
      </c>
      <c r="T233" s="177" t="s">
        <v>258</v>
      </c>
      <c r="U233" s="161">
        <v>0.13900000000000001</v>
      </c>
      <c r="V233" s="161">
        <f>ROUND(E233*U233,2)</f>
        <v>162.88</v>
      </c>
      <c r="W233" s="161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124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88" t="s">
        <v>129</v>
      </c>
      <c r="D234" s="162"/>
      <c r="E234" s="163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128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88" t="s">
        <v>266</v>
      </c>
      <c r="D235" s="162"/>
      <c r="E235" s="163">
        <v>1139.19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128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188" t="s">
        <v>157</v>
      </c>
      <c r="D236" s="162"/>
      <c r="E236" s="163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128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188" t="s">
        <v>357</v>
      </c>
      <c r="D237" s="162"/>
      <c r="E237" s="163">
        <v>3.58</v>
      </c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128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188" t="s">
        <v>164</v>
      </c>
      <c r="D238" s="162"/>
      <c r="E238" s="163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128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188" t="s">
        <v>236</v>
      </c>
      <c r="D239" s="162"/>
      <c r="E239" s="163">
        <v>6.9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128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59"/>
      <c r="B240" s="160"/>
      <c r="C240" s="188" t="s">
        <v>225</v>
      </c>
      <c r="D240" s="162"/>
      <c r="E240" s="163">
        <v>22.14</v>
      </c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128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ht="33.75" outlineLevel="1" x14ac:dyDescent="0.2">
      <c r="A241" s="171">
        <v>56</v>
      </c>
      <c r="B241" s="172" t="s">
        <v>358</v>
      </c>
      <c r="C241" s="187" t="s">
        <v>359</v>
      </c>
      <c r="D241" s="173" t="s">
        <v>315</v>
      </c>
      <c r="E241" s="174">
        <v>1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21</v>
      </c>
      <c r="M241" s="176">
        <f>G241*(1+L241/100)</f>
        <v>0</v>
      </c>
      <c r="N241" s="176">
        <v>6.8000000000000005E-4</v>
      </c>
      <c r="O241" s="176">
        <f>ROUND(E241*N241,2)</f>
        <v>0</v>
      </c>
      <c r="P241" s="176">
        <v>0</v>
      </c>
      <c r="Q241" s="176">
        <f>ROUND(E241*P241,2)</f>
        <v>0</v>
      </c>
      <c r="R241" s="176" t="s">
        <v>274</v>
      </c>
      <c r="S241" s="176" t="s">
        <v>122</v>
      </c>
      <c r="T241" s="177" t="s">
        <v>122</v>
      </c>
      <c r="U241" s="161">
        <v>1.25</v>
      </c>
      <c r="V241" s="161">
        <f>ROUND(E241*U241,2)</f>
        <v>1.25</v>
      </c>
      <c r="W241" s="161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124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241" t="s">
        <v>360</v>
      </c>
      <c r="D242" s="242"/>
      <c r="E242" s="242"/>
      <c r="F242" s="242"/>
      <c r="G242" s="242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126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59"/>
      <c r="B243" s="160"/>
      <c r="C243" s="188" t="s">
        <v>361</v>
      </c>
      <c r="D243" s="162"/>
      <c r="E243" s="163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128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188" t="s">
        <v>362</v>
      </c>
      <c r="D244" s="162"/>
      <c r="E244" s="163">
        <v>1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128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ht="22.5" outlineLevel="1" x14ac:dyDescent="0.2">
      <c r="A245" s="171">
        <v>57</v>
      </c>
      <c r="B245" s="172" t="s">
        <v>363</v>
      </c>
      <c r="C245" s="187" t="s">
        <v>364</v>
      </c>
      <c r="D245" s="173" t="s">
        <v>315</v>
      </c>
      <c r="E245" s="174">
        <v>3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0</v>
      </c>
      <c r="O245" s="176">
        <f>ROUND(E245*N245,2)</f>
        <v>0</v>
      </c>
      <c r="P245" s="176">
        <v>0</v>
      </c>
      <c r="Q245" s="176">
        <f>ROUND(E245*P245,2)</f>
        <v>0</v>
      </c>
      <c r="R245" s="176" t="s">
        <v>365</v>
      </c>
      <c r="S245" s="176" t="s">
        <v>122</v>
      </c>
      <c r="T245" s="177" t="s">
        <v>122</v>
      </c>
      <c r="U245" s="161">
        <v>0.158</v>
      </c>
      <c r="V245" s="161">
        <f>ROUND(E245*U245,2)</f>
        <v>0.47</v>
      </c>
      <c r="W245" s="161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124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188" t="s">
        <v>366</v>
      </c>
      <c r="D246" s="162"/>
      <c r="E246" s="163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128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88" t="s">
        <v>367</v>
      </c>
      <c r="D247" s="162"/>
      <c r="E247" s="163">
        <v>3</v>
      </c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128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78">
        <v>58</v>
      </c>
      <c r="B248" s="179" t="s">
        <v>368</v>
      </c>
      <c r="C248" s="189" t="s">
        <v>369</v>
      </c>
      <c r="D248" s="180" t="s">
        <v>315</v>
      </c>
      <c r="E248" s="181">
        <v>1</v>
      </c>
      <c r="F248" s="182"/>
      <c r="G248" s="183">
        <f>ROUND(E248*F248,2)</f>
        <v>0</v>
      </c>
      <c r="H248" s="182"/>
      <c r="I248" s="183">
        <f>ROUND(E248*H248,2)</f>
        <v>0</v>
      </c>
      <c r="J248" s="182"/>
      <c r="K248" s="183">
        <f>ROUND(E248*J248,2)</f>
        <v>0</v>
      </c>
      <c r="L248" s="183">
        <v>21</v>
      </c>
      <c r="M248" s="183">
        <f>G248*(1+L248/100)</f>
        <v>0</v>
      </c>
      <c r="N248" s="183">
        <v>0</v>
      </c>
      <c r="O248" s="183">
        <f>ROUND(E248*N248,2)</f>
        <v>0</v>
      </c>
      <c r="P248" s="183">
        <v>0</v>
      </c>
      <c r="Q248" s="183">
        <f>ROUND(E248*P248,2)</f>
        <v>0</v>
      </c>
      <c r="R248" s="183"/>
      <c r="S248" s="183" t="s">
        <v>257</v>
      </c>
      <c r="T248" s="184" t="s">
        <v>258</v>
      </c>
      <c r="U248" s="161">
        <v>0</v>
      </c>
      <c r="V248" s="161">
        <f>ROUND(E248*U248,2)</f>
        <v>0</v>
      </c>
      <c r="W248" s="161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204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78">
        <v>59</v>
      </c>
      <c r="B249" s="179" t="s">
        <v>370</v>
      </c>
      <c r="C249" s="189" t="s">
        <v>371</v>
      </c>
      <c r="D249" s="180" t="s">
        <v>315</v>
      </c>
      <c r="E249" s="181">
        <v>1</v>
      </c>
      <c r="F249" s="182"/>
      <c r="G249" s="183">
        <f>ROUND(E249*F249,2)</f>
        <v>0</v>
      </c>
      <c r="H249" s="182"/>
      <c r="I249" s="183">
        <f>ROUND(E249*H249,2)</f>
        <v>0</v>
      </c>
      <c r="J249" s="182"/>
      <c r="K249" s="183">
        <f>ROUND(E249*J249,2)</f>
        <v>0</v>
      </c>
      <c r="L249" s="183">
        <v>21</v>
      </c>
      <c r="M249" s="183">
        <f>G249*(1+L249/100)</f>
        <v>0</v>
      </c>
      <c r="N249" s="183">
        <v>0</v>
      </c>
      <c r="O249" s="183">
        <f>ROUND(E249*N249,2)</f>
        <v>0</v>
      </c>
      <c r="P249" s="183">
        <v>0</v>
      </c>
      <c r="Q249" s="183">
        <f>ROUND(E249*P249,2)</f>
        <v>0</v>
      </c>
      <c r="R249" s="183"/>
      <c r="S249" s="183" t="s">
        <v>257</v>
      </c>
      <c r="T249" s="184" t="s">
        <v>258</v>
      </c>
      <c r="U249" s="161">
        <v>0</v>
      </c>
      <c r="V249" s="161">
        <f>ROUND(E249*U249,2)</f>
        <v>0</v>
      </c>
      <c r="W249" s="161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204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x14ac:dyDescent="0.2">
      <c r="A250" s="165" t="s">
        <v>116</v>
      </c>
      <c r="B250" s="166" t="s">
        <v>82</v>
      </c>
      <c r="C250" s="186" t="s">
        <v>83</v>
      </c>
      <c r="D250" s="167"/>
      <c r="E250" s="168"/>
      <c r="F250" s="169"/>
      <c r="G250" s="169">
        <f>SUMIF(AG251:AG252,"&lt;&gt;NOR",G251:G252)</f>
        <v>0</v>
      </c>
      <c r="H250" s="169"/>
      <c r="I250" s="169">
        <f>SUM(I251:I252)</f>
        <v>0</v>
      </c>
      <c r="J250" s="169"/>
      <c r="K250" s="169">
        <f>SUM(K251:K252)</f>
        <v>0</v>
      </c>
      <c r="L250" s="169"/>
      <c r="M250" s="169">
        <f>SUM(M251:M252)</f>
        <v>0</v>
      </c>
      <c r="N250" s="169"/>
      <c r="O250" s="169">
        <f>SUM(O251:O252)</f>
        <v>0</v>
      </c>
      <c r="P250" s="169"/>
      <c r="Q250" s="169">
        <f>SUM(Q251:Q252)</f>
        <v>0</v>
      </c>
      <c r="R250" s="169"/>
      <c r="S250" s="169"/>
      <c r="T250" s="170"/>
      <c r="U250" s="164"/>
      <c r="V250" s="164">
        <f>SUM(V251:V252)</f>
        <v>14.84</v>
      </c>
      <c r="W250" s="164"/>
      <c r="AG250" t="s">
        <v>117</v>
      </c>
    </row>
    <row r="251" spans="1:60" outlineLevel="1" x14ac:dyDescent="0.2">
      <c r="A251" s="171">
        <v>60</v>
      </c>
      <c r="B251" s="172" t="s">
        <v>372</v>
      </c>
      <c r="C251" s="187" t="s">
        <v>373</v>
      </c>
      <c r="D251" s="173" t="s">
        <v>198</v>
      </c>
      <c r="E251" s="174">
        <v>927.30867000000001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0</v>
      </c>
      <c r="O251" s="176">
        <f>ROUND(E251*N251,2)</f>
        <v>0</v>
      </c>
      <c r="P251" s="176">
        <v>0</v>
      </c>
      <c r="Q251" s="176">
        <f>ROUND(E251*P251,2)</f>
        <v>0</v>
      </c>
      <c r="R251" s="176" t="s">
        <v>121</v>
      </c>
      <c r="S251" s="176" t="s">
        <v>122</v>
      </c>
      <c r="T251" s="177" t="s">
        <v>258</v>
      </c>
      <c r="U251" s="161">
        <v>1.6E-2</v>
      </c>
      <c r="V251" s="161">
        <f>ROUND(E251*U251,2)</f>
        <v>14.84</v>
      </c>
      <c r="W251" s="161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374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241" t="s">
        <v>375</v>
      </c>
      <c r="D252" s="242"/>
      <c r="E252" s="242"/>
      <c r="F252" s="242"/>
      <c r="G252" s="242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126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x14ac:dyDescent="0.2">
      <c r="A253" s="165" t="s">
        <v>116</v>
      </c>
      <c r="B253" s="166" t="s">
        <v>84</v>
      </c>
      <c r="C253" s="186" t="s">
        <v>85</v>
      </c>
      <c r="D253" s="167"/>
      <c r="E253" s="168"/>
      <c r="F253" s="169"/>
      <c r="G253" s="169">
        <f>SUMIF(AG254:AG255,"&lt;&gt;NOR",G254:G255)</f>
        <v>0</v>
      </c>
      <c r="H253" s="169"/>
      <c r="I253" s="169">
        <f>SUM(I254:I255)</f>
        <v>0</v>
      </c>
      <c r="J253" s="169"/>
      <c r="K253" s="169">
        <f>SUM(K254:K255)</f>
        <v>0</v>
      </c>
      <c r="L253" s="169"/>
      <c r="M253" s="169">
        <f>SUM(M254:M255)</f>
        <v>0</v>
      </c>
      <c r="N253" s="169"/>
      <c r="O253" s="169">
        <f>SUM(O254:O255)</f>
        <v>0.03</v>
      </c>
      <c r="P253" s="169"/>
      <c r="Q253" s="169">
        <f>SUM(Q254:Q255)</f>
        <v>0</v>
      </c>
      <c r="R253" s="169"/>
      <c r="S253" s="169"/>
      <c r="T253" s="170"/>
      <c r="U253" s="164"/>
      <c r="V253" s="164">
        <f>SUM(V254:V255)</f>
        <v>0.68</v>
      </c>
      <c r="W253" s="164"/>
      <c r="AG253" t="s">
        <v>117</v>
      </c>
    </row>
    <row r="254" spans="1:60" outlineLevel="1" x14ac:dyDescent="0.2">
      <c r="A254" s="171">
        <v>61</v>
      </c>
      <c r="B254" s="172" t="s">
        <v>376</v>
      </c>
      <c r="C254" s="187" t="s">
        <v>377</v>
      </c>
      <c r="D254" s="173" t="s">
        <v>120</v>
      </c>
      <c r="E254" s="174">
        <v>6.8479999999999999</v>
      </c>
      <c r="F254" s="175"/>
      <c r="G254" s="176">
        <f>ROUND(E254*F254,2)</f>
        <v>0</v>
      </c>
      <c r="H254" s="175"/>
      <c r="I254" s="176">
        <f>ROUND(E254*H254,2)</f>
        <v>0</v>
      </c>
      <c r="J254" s="175"/>
      <c r="K254" s="176">
        <f>ROUND(E254*J254,2)</f>
        <v>0</v>
      </c>
      <c r="L254" s="176">
        <v>21</v>
      </c>
      <c r="M254" s="176">
        <f>G254*(1+L254/100)</f>
        <v>0</v>
      </c>
      <c r="N254" s="176">
        <v>5.0000000000000001E-3</v>
      </c>
      <c r="O254" s="176">
        <f>ROUND(E254*N254,2)</f>
        <v>0.03</v>
      </c>
      <c r="P254" s="176">
        <v>0</v>
      </c>
      <c r="Q254" s="176">
        <f>ROUND(E254*P254,2)</f>
        <v>0</v>
      </c>
      <c r="R254" s="176"/>
      <c r="S254" s="176" t="s">
        <v>257</v>
      </c>
      <c r="T254" s="177" t="s">
        <v>258</v>
      </c>
      <c r="U254" s="161">
        <v>0.1</v>
      </c>
      <c r="V254" s="161">
        <f>ROUND(E254*U254,2)</f>
        <v>0.68</v>
      </c>
      <c r="W254" s="161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124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188" t="s">
        <v>378</v>
      </c>
      <c r="D255" s="162"/>
      <c r="E255" s="163">
        <v>6.8479999999999999</v>
      </c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128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x14ac:dyDescent="0.2">
      <c r="A256" s="165" t="s">
        <v>116</v>
      </c>
      <c r="B256" s="166" t="s">
        <v>86</v>
      </c>
      <c r="C256" s="186" t="s">
        <v>87</v>
      </c>
      <c r="D256" s="167"/>
      <c r="E256" s="168"/>
      <c r="F256" s="169"/>
      <c r="G256" s="169">
        <f>SUMIF(AG257:AG284,"&lt;&gt;NOR",G257:G284)</f>
        <v>0</v>
      </c>
      <c r="H256" s="169"/>
      <c r="I256" s="169">
        <f>SUM(I257:I284)</f>
        <v>0</v>
      </c>
      <c r="J256" s="169"/>
      <c r="K256" s="169">
        <f>SUM(K257:K284)</f>
        <v>0</v>
      </c>
      <c r="L256" s="169"/>
      <c r="M256" s="169">
        <f>SUM(M257:M284)</f>
        <v>0</v>
      </c>
      <c r="N256" s="169"/>
      <c r="O256" s="169">
        <f>SUM(O257:O284)</f>
        <v>0</v>
      </c>
      <c r="P256" s="169"/>
      <c r="Q256" s="169">
        <f>SUM(Q257:Q284)</f>
        <v>0</v>
      </c>
      <c r="R256" s="169"/>
      <c r="S256" s="169"/>
      <c r="T256" s="170"/>
      <c r="U256" s="164"/>
      <c r="V256" s="164">
        <f>SUM(V257:V284)</f>
        <v>617.65</v>
      </c>
      <c r="W256" s="164"/>
      <c r="AG256" t="s">
        <v>117</v>
      </c>
    </row>
    <row r="257" spans="1:60" outlineLevel="1" x14ac:dyDescent="0.2">
      <c r="A257" s="171">
        <v>62</v>
      </c>
      <c r="B257" s="172" t="s">
        <v>379</v>
      </c>
      <c r="C257" s="187" t="s">
        <v>380</v>
      </c>
      <c r="D257" s="173" t="s">
        <v>198</v>
      </c>
      <c r="E257" s="174">
        <v>-218.17400000000001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0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381</v>
      </c>
      <c r="S257" s="176" t="s">
        <v>122</v>
      </c>
      <c r="T257" s="177" t="s">
        <v>382</v>
      </c>
      <c r="U257" s="161">
        <v>0.49</v>
      </c>
      <c r="V257" s="161">
        <f>ROUND(E257*U257,2)</f>
        <v>-106.91</v>
      </c>
      <c r="W257" s="161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124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59"/>
      <c r="B258" s="160"/>
      <c r="C258" s="188" t="s">
        <v>383</v>
      </c>
      <c r="D258" s="162"/>
      <c r="E258" s="163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 t="s">
        <v>128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188" t="s">
        <v>384</v>
      </c>
      <c r="D259" s="162"/>
      <c r="E259" s="163">
        <v>-218.17400000000001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128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71">
        <v>63</v>
      </c>
      <c r="B260" s="172" t="s">
        <v>385</v>
      </c>
      <c r="C260" s="187" t="s">
        <v>386</v>
      </c>
      <c r="D260" s="173" t="s">
        <v>198</v>
      </c>
      <c r="E260" s="174">
        <v>-2181.7399999999998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0</v>
      </c>
      <c r="O260" s="176">
        <f>ROUND(E260*N260,2)</f>
        <v>0</v>
      </c>
      <c r="P260" s="176">
        <v>0</v>
      </c>
      <c r="Q260" s="176">
        <f>ROUND(E260*P260,2)</f>
        <v>0</v>
      </c>
      <c r="R260" s="176" t="s">
        <v>381</v>
      </c>
      <c r="S260" s="176" t="s">
        <v>122</v>
      </c>
      <c r="T260" s="177" t="s">
        <v>153</v>
      </c>
      <c r="U260" s="161">
        <v>0</v>
      </c>
      <c r="V260" s="161">
        <f>ROUND(E260*U260,2)</f>
        <v>0</v>
      </c>
      <c r="W260" s="161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124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88" t="s">
        <v>383</v>
      </c>
      <c r="D261" s="162"/>
      <c r="E261" s="163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128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88" t="s">
        <v>387</v>
      </c>
      <c r="D262" s="162"/>
      <c r="E262" s="163">
        <v>-2181.7399999999998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128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71">
        <v>64</v>
      </c>
      <c r="B263" s="172" t="s">
        <v>388</v>
      </c>
      <c r="C263" s="187" t="s">
        <v>389</v>
      </c>
      <c r="D263" s="173" t="s">
        <v>198</v>
      </c>
      <c r="E263" s="174">
        <v>-218.17400000000001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 t="s">
        <v>381</v>
      </c>
      <c r="S263" s="176" t="s">
        <v>122</v>
      </c>
      <c r="T263" s="177" t="s">
        <v>153</v>
      </c>
      <c r="U263" s="161">
        <v>0.94199999999999995</v>
      </c>
      <c r="V263" s="161">
        <f>ROUND(E263*U263,2)</f>
        <v>-205.52</v>
      </c>
      <c r="W263" s="161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124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188" t="s">
        <v>383</v>
      </c>
      <c r="D264" s="162"/>
      <c r="E264" s="163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128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188" t="s">
        <v>384</v>
      </c>
      <c r="D265" s="162"/>
      <c r="E265" s="163">
        <v>-218.17400000000001</v>
      </c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128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ht="22.5" outlineLevel="1" x14ac:dyDescent="0.2">
      <c r="A266" s="171">
        <v>65</v>
      </c>
      <c r="B266" s="172" t="s">
        <v>390</v>
      </c>
      <c r="C266" s="187" t="s">
        <v>391</v>
      </c>
      <c r="D266" s="173" t="s">
        <v>198</v>
      </c>
      <c r="E266" s="174">
        <v>-436.34800000000001</v>
      </c>
      <c r="F266" s="175"/>
      <c r="G266" s="176">
        <f>ROUND(E266*F266,2)</f>
        <v>0</v>
      </c>
      <c r="H266" s="175"/>
      <c r="I266" s="176">
        <f>ROUND(E266*H266,2)</f>
        <v>0</v>
      </c>
      <c r="J266" s="175"/>
      <c r="K266" s="176">
        <f>ROUND(E266*J266,2)</f>
        <v>0</v>
      </c>
      <c r="L266" s="176">
        <v>21</v>
      </c>
      <c r="M266" s="176">
        <f>G266*(1+L266/100)</f>
        <v>0</v>
      </c>
      <c r="N266" s="176">
        <v>0</v>
      </c>
      <c r="O266" s="176">
        <f>ROUND(E266*N266,2)</f>
        <v>0</v>
      </c>
      <c r="P266" s="176">
        <v>0</v>
      </c>
      <c r="Q266" s="176">
        <f>ROUND(E266*P266,2)</f>
        <v>0</v>
      </c>
      <c r="R266" s="176" t="s">
        <v>381</v>
      </c>
      <c r="S266" s="176" t="s">
        <v>122</v>
      </c>
      <c r="T266" s="177" t="s">
        <v>153</v>
      </c>
      <c r="U266" s="161">
        <v>0.105</v>
      </c>
      <c r="V266" s="161">
        <f>ROUND(E266*U266,2)</f>
        <v>-45.82</v>
      </c>
      <c r="W266" s="161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124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59"/>
      <c r="B267" s="160"/>
      <c r="C267" s="188" t="s">
        <v>383</v>
      </c>
      <c r="D267" s="162"/>
      <c r="E267" s="163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128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188" t="s">
        <v>392</v>
      </c>
      <c r="D268" s="162"/>
      <c r="E268" s="163">
        <v>-436.34800000000001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128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71">
        <v>66</v>
      </c>
      <c r="B269" s="172" t="s">
        <v>393</v>
      </c>
      <c r="C269" s="187" t="s">
        <v>394</v>
      </c>
      <c r="D269" s="173" t="s">
        <v>198</v>
      </c>
      <c r="E269" s="174">
        <v>-335.19459999999998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0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381</v>
      </c>
      <c r="S269" s="176" t="s">
        <v>122</v>
      </c>
      <c r="T269" s="177" t="s">
        <v>122</v>
      </c>
      <c r="U269" s="161">
        <v>0</v>
      </c>
      <c r="V269" s="161">
        <f>ROUND(E269*U269,2)</f>
        <v>0</v>
      </c>
      <c r="W269" s="161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124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88" t="s">
        <v>383</v>
      </c>
      <c r="D270" s="162"/>
      <c r="E270" s="163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128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88" t="s">
        <v>384</v>
      </c>
      <c r="D271" s="162"/>
      <c r="E271" s="163">
        <v>-218.17400000000001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128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188" t="s">
        <v>395</v>
      </c>
      <c r="D272" s="162"/>
      <c r="E272" s="163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128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59"/>
      <c r="B273" s="160"/>
      <c r="C273" s="188" t="s">
        <v>396</v>
      </c>
      <c r="D273" s="162"/>
      <c r="E273" s="163">
        <v>-117.0206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128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71">
        <v>67</v>
      </c>
      <c r="B274" s="172" t="s">
        <v>397</v>
      </c>
      <c r="C274" s="187" t="s">
        <v>398</v>
      </c>
      <c r="D274" s="173" t="s">
        <v>198</v>
      </c>
      <c r="E274" s="174">
        <v>-218.17400000000001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6">
        <v>0</v>
      </c>
      <c r="O274" s="176">
        <f>ROUND(E274*N274,2)</f>
        <v>0</v>
      </c>
      <c r="P274" s="176">
        <v>0</v>
      </c>
      <c r="Q274" s="176">
        <f>ROUND(E274*P274,2)</f>
        <v>0</v>
      </c>
      <c r="R274" s="176"/>
      <c r="S274" s="176" t="s">
        <v>122</v>
      </c>
      <c r="T274" s="177" t="s">
        <v>153</v>
      </c>
      <c r="U274" s="161">
        <v>6.0000000000000001E-3</v>
      </c>
      <c r="V274" s="161">
        <f>ROUND(E274*U274,2)</f>
        <v>-1.31</v>
      </c>
      <c r="W274" s="161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 t="s">
        <v>124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88" t="s">
        <v>383</v>
      </c>
      <c r="D275" s="162"/>
      <c r="E275" s="163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 t="s">
        <v>128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88" t="s">
        <v>384</v>
      </c>
      <c r="D276" s="162"/>
      <c r="E276" s="163">
        <v>-218.17400000000001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128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71">
        <v>68</v>
      </c>
      <c r="B277" s="172" t="s">
        <v>399</v>
      </c>
      <c r="C277" s="187" t="s">
        <v>400</v>
      </c>
      <c r="D277" s="173" t="s">
        <v>198</v>
      </c>
      <c r="E277" s="174">
        <v>117.0206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21</v>
      </c>
      <c r="M277" s="176">
        <f>G277*(1+L277/100)</f>
        <v>0</v>
      </c>
      <c r="N277" s="176">
        <v>0</v>
      </c>
      <c r="O277" s="176">
        <f>ROUND(E277*N277,2)</f>
        <v>0</v>
      </c>
      <c r="P277" s="176">
        <v>0</v>
      </c>
      <c r="Q277" s="176">
        <f>ROUND(E277*P277,2)</f>
        <v>0</v>
      </c>
      <c r="R277" s="176"/>
      <c r="S277" s="176" t="s">
        <v>257</v>
      </c>
      <c r="T277" s="177" t="s">
        <v>258</v>
      </c>
      <c r="U277" s="161">
        <v>0</v>
      </c>
      <c r="V277" s="161">
        <f>ROUND(E277*U277,2)</f>
        <v>0</v>
      </c>
      <c r="W277" s="161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 t="s">
        <v>124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88" t="s">
        <v>401</v>
      </c>
      <c r="D278" s="162"/>
      <c r="E278" s="163">
        <v>117.0206</v>
      </c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 t="s">
        <v>128</v>
      </c>
      <c r="AH278" s="152">
        <v>7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78">
        <v>69</v>
      </c>
      <c r="B279" s="179" t="s">
        <v>379</v>
      </c>
      <c r="C279" s="189" t="s">
        <v>380</v>
      </c>
      <c r="D279" s="180" t="s">
        <v>198</v>
      </c>
      <c r="E279" s="181">
        <v>592.96799999999996</v>
      </c>
      <c r="F279" s="182"/>
      <c r="G279" s="183">
        <f t="shared" ref="G279:G284" si="0">ROUND(E279*F279,2)</f>
        <v>0</v>
      </c>
      <c r="H279" s="182"/>
      <c r="I279" s="183">
        <f t="shared" ref="I279:I284" si="1">ROUND(E279*H279,2)</f>
        <v>0</v>
      </c>
      <c r="J279" s="182"/>
      <c r="K279" s="183">
        <f t="shared" ref="K279:K284" si="2">ROUND(E279*J279,2)</f>
        <v>0</v>
      </c>
      <c r="L279" s="183">
        <v>21</v>
      </c>
      <c r="M279" s="183">
        <f t="shared" ref="M279:M284" si="3">G279*(1+L279/100)</f>
        <v>0</v>
      </c>
      <c r="N279" s="183">
        <v>0</v>
      </c>
      <c r="O279" s="183">
        <f t="shared" ref="O279:O284" si="4">ROUND(E279*N279,2)</f>
        <v>0</v>
      </c>
      <c r="P279" s="183">
        <v>0</v>
      </c>
      <c r="Q279" s="183">
        <f t="shared" ref="Q279:Q284" si="5">ROUND(E279*P279,2)</f>
        <v>0</v>
      </c>
      <c r="R279" s="183" t="s">
        <v>381</v>
      </c>
      <c r="S279" s="183" t="s">
        <v>122</v>
      </c>
      <c r="T279" s="184" t="s">
        <v>291</v>
      </c>
      <c r="U279" s="161">
        <v>0.49</v>
      </c>
      <c r="V279" s="161">
        <f t="shared" ref="V279:V284" si="6">ROUND(E279*U279,2)</f>
        <v>290.55</v>
      </c>
      <c r="W279" s="161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 t="s">
        <v>402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78">
        <v>70</v>
      </c>
      <c r="B280" s="179" t="s">
        <v>385</v>
      </c>
      <c r="C280" s="189" t="s">
        <v>386</v>
      </c>
      <c r="D280" s="180" t="s">
        <v>198</v>
      </c>
      <c r="E280" s="181">
        <v>5929.68</v>
      </c>
      <c r="F280" s="182"/>
      <c r="G280" s="183">
        <f t="shared" si="0"/>
        <v>0</v>
      </c>
      <c r="H280" s="182"/>
      <c r="I280" s="183">
        <f t="shared" si="1"/>
        <v>0</v>
      </c>
      <c r="J280" s="182"/>
      <c r="K280" s="183">
        <f t="shared" si="2"/>
        <v>0</v>
      </c>
      <c r="L280" s="183">
        <v>21</v>
      </c>
      <c r="M280" s="183">
        <f t="shared" si="3"/>
        <v>0</v>
      </c>
      <c r="N280" s="183">
        <v>0</v>
      </c>
      <c r="O280" s="183">
        <f t="shared" si="4"/>
        <v>0</v>
      </c>
      <c r="P280" s="183">
        <v>0</v>
      </c>
      <c r="Q280" s="183">
        <f t="shared" si="5"/>
        <v>0</v>
      </c>
      <c r="R280" s="183" t="s">
        <v>381</v>
      </c>
      <c r="S280" s="183" t="s">
        <v>122</v>
      </c>
      <c r="T280" s="184" t="s">
        <v>153</v>
      </c>
      <c r="U280" s="161">
        <v>0</v>
      </c>
      <c r="V280" s="161">
        <f t="shared" si="6"/>
        <v>0</v>
      </c>
      <c r="W280" s="161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 t="s">
        <v>402</v>
      </c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8">
        <v>71</v>
      </c>
      <c r="B281" s="179" t="s">
        <v>388</v>
      </c>
      <c r="C281" s="189" t="s">
        <v>389</v>
      </c>
      <c r="D281" s="180" t="s">
        <v>198</v>
      </c>
      <c r="E281" s="181">
        <v>592.96799999999996</v>
      </c>
      <c r="F281" s="182"/>
      <c r="G281" s="183">
        <f t="shared" si="0"/>
        <v>0</v>
      </c>
      <c r="H281" s="182"/>
      <c r="I281" s="183">
        <f t="shared" si="1"/>
        <v>0</v>
      </c>
      <c r="J281" s="182"/>
      <c r="K281" s="183">
        <f t="shared" si="2"/>
        <v>0</v>
      </c>
      <c r="L281" s="183">
        <v>21</v>
      </c>
      <c r="M281" s="183">
        <f t="shared" si="3"/>
        <v>0</v>
      </c>
      <c r="N281" s="183">
        <v>0</v>
      </c>
      <c r="O281" s="183">
        <f t="shared" si="4"/>
        <v>0</v>
      </c>
      <c r="P281" s="183">
        <v>0</v>
      </c>
      <c r="Q281" s="183">
        <f t="shared" si="5"/>
        <v>0</v>
      </c>
      <c r="R281" s="183" t="s">
        <v>381</v>
      </c>
      <c r="S281" s="183" t="s">
        <v>122</v>
      </c>
      <c r="T281" s="184" t="s">
        <v>153</v>
      </c>
      <c r="U281" s="161">
        <v>0.94199999999999995</v>
      </c>
      <c r="V281" s="161">
        <f t="shared" si="6"/>
        <v>558.58000000000004</v>
      </c>
      <c r="W281" s="161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 t="s">
        <v>402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ht="22.5" outlineLevel="1" x14ac:dyDescent="0.2">
      <c r="A282" s="178">
        <v>72</v>
      </c>
      <c r="B282" s="179" t="s">
        <v>390</v>
      </c>
      <c r="C282" s="189" t="s">
        <v>391</v>
      </c>
      <c r="D282" s="180" t="s">
        <v>198</v>
      </c>
      <c r="E282" s="181">
        <v>1185.9359999999999</v>
      </c>
      <c r="F282" s="182"/>
      <c r="G282" s="183">
        <f t="shared" si="0"/>
        <v>0</v>
      </c>
      <c r="H282" s="182"/>
      <c r="I282" s="183">
        <f t="shared" si="1"/>
        <v>0</v>
      </c>
      <c r="J282" s="182"/>
      <c r="K282" s="183">
        <f t="shared" si="2"/>
        <v>0</v>
      </c>
      <c r="L282" s="183">
        <v>21</v>
      </c>
      <c r="M282" s="183">
        <f t="shared" si="3"/>
        <v>0</v>
      </c>
      <c r="N282" s="183">
        <v>0</v>
      </c>
      <c r="O282" s="183">
        <f t="shared" si="4"/>
        <v>0</v>
      </c>
      <c r="P282" s="183">
        <v>0</v>
      </c>
      <c r="Q282" s="183">
        <f t="shared" si="5"/>
        <v>0</v>
      </c>
      <c r="R282" s="183" t="s">
        <v>381</v>
      </c>
      <c r="S282" s="183" t="s">
        <v>122</v>
      </c>
      <c r="T282" s="184" t="s">
        <v>153</v>
      </c>
      <c r="U282" s="161">
        <v>0.105</v>
      </c>
      <c r="V282" s="161">
        <f t="shared" si="6"/>
        <v>124.52</v>
      </c>
      <c r="W282" s="161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 t="s">
        <v>402</v>
      </c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8">
        <v>73</v>
      </c>
      <c r="B283" s="179" t="s">
        <v>393</v>
      </c>
      <c r="C283" s="189" t="s">
        <v>394</v>
      </c>
      <c r="D283" s="180" t="s">
        <v>198</v>
      </c>
      <c r="E283" s="181">
        <v>592.96799999999996</v>
      </c>
      <c r="F283" s="182"/>
      <c r="G283" s="183">
        <f t="shared" si="0"/>
        <v>0</v>
      </c>
      <c r="H283" s="182"/>
      <c r="I283" s="183">
        <f t="shared" si="1"/>
        <v>0</v>
      </c>
      <c r="J283" s="182"/>
      <c r="K283" s="183">
        <f t="shared" si="2"/>
        <v>0</v>
      </c>
      <c r="L283" s="183">
        <v>21</v>
      </c>
      <c r="M283" s="183">
        <f t="shared" si="3"/>
        <v>0</v>
      </c>
      <c r="N283" s="183">
        <v>0</v>
      </c>
      <c r="O283" s="183">
        <f t="shared" si="4"/>
        <v>0</v>
      </c>
      <c r="P283" s="183">
        <v>0</v>
      </c>
      <c r="Q283" s="183">
        <f t="shared" si="5"/>
        <v>0</v>
      </c>
      <c r="R283" s="183" t="s">
        <v>381</v>
      </c>
      <c r="S283" s="183" t="s">
        <v>122</v>
      </c>
      <c r="T283" s="184" t="s">
        <v>122</v>
      </c>
      <c r="U283" s="161">
        <v>0</v>
      </c>
      <c r="V283" s="161">
        <f t="shared" si="6"/>
        <v>0</v>
      </c>
      <c r="W283" s="161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 t="s">
        <v>402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78">
        <v>74</v>
      </c>
      <c r="B284" s="179" t="s">
        <v>397</v>
      </c>
      <c r="C284" s="189" t="s">
        <v>398</v>
      </c>
      <c r="D284" s="180" t="s">
        <v>198</v>
      </c>
      <c r="E284" s="181">
        <v>592.96799999999996</v>
      </c>
      <c r="F284" s="182"/>
      <c r="G284" s="183">
        <f t="shared" si="0"/>
        <v>0</v>
      </c>
      <c r="H284" s="182"/>
      <c r="I284" s="183">
        <f t="shared" si="1"/>
        <v>0</v>
      </c>
      <c r="J284" s="182"/>
      <c r="K284" s="183">
        <f t="shared" si="2"/>
        <v>0</v>
      </c>
      <c r="L284" s="183">
        <v>21</v>
      </c>
      <c r="M284" s="183">
        <f t="shared" si="3"/>
        <v>0</v>
      </c>
      <c r="N284" s="183">
        <v>0</v>
      </c>
      <c r="O284" s="183">
        <f t="shared" si="4"/>
        <v>0</v>
      </c>
      <c r="P284" s="183">
        <v>0</v>
      </c>
      <c r="Q284" s="183">
        <f t="shared" si="5"/>
        <v>0</v>
      </c>
      <c r="R284" s="183"/>
      <c r="S284" s="183" t="s">
        <v>122</v>
      </c>
      <c r="T284" s="184" t="s">
        <v>153</v>
      </c>
      <c r="U284" s="161">
        <v>6.0000000000000001E-3</v>
      </c>
      <c r="V284" s="161">
        <f t="shared" si="6"/>
        <v>3.56</v>
      </c>
      <c r="W284" s="161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 t="s">
        <v>402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x14ac:dyDescent="0.2">
      <c r="A285" s="165" t="s">
        <v>116</v>
      </c>
      <c r="B285" s="166" t="s">
        <v>89</v>
      </c>
      <c r="C285" s="186" t="s">
        <v>27</v>
      </c>
      <c r="D285" s="167"/>
      <c r="E285" s="168"/>
      <c r="F285" s="169"/>
      <c r="G285" s="169">
        <f>SUMIF(AG286:AG289,"&lt;&gt;NOR",G286:G289)</f>
        <v>0</v>
      </c>
      <c r="H285" s="169"/>
      <c r="I285" s="169">
        <f>SUM(I286:I289)</f>
        <v>0</v>
      </c>
      <c r="J285" s="169"/>
      <c r="K285" s="169">
        <f>SUM(K286:K289)</f>
        <v>0</v>
      </c>
      <c r="L285" s="169"/>
      <c r="M285" s="169">
        <f>SUM(M286:M289)</f>
        <v>0</v>
      </c>
      <c r="N285" s="169"/>
      <c r="O285" s="169">
        <f>SUM(O286:O289)</f>
        <v>0</v>
      </c>
      <c r="P285" s="169"/>
      <c r="Q285" s="169">
        <f>SUM(Q286:Q289)</f>
        <v>0</v>
      </c>
      <c r="R285" s="169"/>
      <c r="S285" s="169"/>
      <c r="T285" s="170"/>
      <c r="U285" s="164"/>
      <c r="V285" s="164">
        <f>SUM(V286:V289)</f>
        <v>0</v>
      </c>
      <c r="W285" s="164"/>
      <c r="AG285" t="s">
        <v>117</v>
      </c>
    </row>
    <row r="286" spans="1:60" outlineLevel="1" x14ac:dyDescent="0.2">
      <c r="A286" s="178">
        <v>75</v>
      </c>
      <c r="B286" s="179" t="s">
        <v>403</v>
      </c>
      <c r="C286" s="189" t="s">
        <v>404</v>
      </c>
      <c r="D286" s="180" t="s">
        <v>405</v>
      </c>
      <c r="E286" s="181">
        <v>1</v>
      </c>
      <c r="F286" s="182"/>
      <c r="G286" s="183">
        <f>ROUND(E286*F286,2)</f>
        <v>0</v>
      </c>
      <c r="H286" s="182"/>
      <c r="I286" s="183">
        <f>ROUND(E286*H286,2)</f>
        <v>0</v>
      </c>
      <c r="J286" s="182"/>
      <c r="K286" s="183">
        <f>ROUND(E286*J286,2)</f>
        <v>0</v>
      </c>
      <c r="L286" s="183">
        <v>21</v>
      </c>
      <c r="M286" s="183">
        <f>G286*(1+L286/100)</f>
        <v>0</v>
      </c>
      <c r="N286" s="183">
        <v>0</v>
      </c>
      <c r="O286" s="183">
        <f>ROUND(E286*N286,2)</f>
        <v>0</v>
      </c>
      <c r="P286" s="183">
        <v>0</v>
      </c>
      <c r="Q286" s="183">
        <f>ROUND(E286*P286,2)</f>
        <v>0</v>
      </c>
      <c r="R286" s="183"/>
      <c r="S286" s="183" t="s">
        <v>122</v>
      </c>
      <c r="T286" s="184" t="s">
        <v>258</v>
      </c>
      <c r="U286" s="161">
        <v>0</v>
      </c>
      <c r="V286" s="161">
        <f>ROUND(E286*U286,2)</f>
        <v>0</v>
      </c>
      <c r="W286" s="161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 t="s">
        <v>406</v>
      </c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78">
        <v>76</v>
      </c>
      <c r="B287" s="179" t="s">
        <v>407</v>
      </c>
      <c r="C287" s="189" t="s">
        <v>408</v>
      </c>
      <c r="D287" s="180" t="s">
        <v>405</v>
      </c>
      <c r="E287" s="181">
        <v>1</v>
      </c>
      <c r="F287" s="182"/>
      <c r="G287" s="183">
        <f>ROUND(E287*F287,2)</f>
        <v>0</v>
      </c>
      <c r="H287" s="182"/>
      <c r="I287" s="183">
        <f>ROUND(E287*H287,2)</f>
        <v>0</v>
      </c>
      <c r="J287" s="182"/>
      <c r="K287" s="183">
        <f>ROUND(E287*J287,2)</f>
        <v>0</v>
      </c>
      <c r="L287" s="183">
        <v>21</v>
      </c>
      <c r="M287" s="183">
        <f>G287*(1+L287/100)</f>
        <v>0</v>
      </c>
      <c r="N287" s="183">
        <v>0</v>
      </c>
      <c r="O287" s="183">
        <f>ROUND(E287*N287,2)</f>
        <v>0</v>
      </c>
      <c r="P287" s="183">
        <v>0</v>
      </c>
      <c r="Q287" s="183">
        <f>ROUND(E287*P287,2)</f>
        <v>0</v>
      </c>
      <c r="R287" s="183"/>
      <c r="S287" s="183" t="s">
        <v>122</v>
      </c>
      <c r="T287" s="184" t="s">
        <v>258</v>
      </c>
      <c r="U287" s="161">
        <v>0</v>
      </c>
      <c r="V287" s="161">
        <f>ROUND(E287*U287,2)</f>
        <v>0</v>
      </c>
      <c r="W287" s="161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 t="s">
        <v>406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78">
        <v>77</v>
      </c>
      <c r="B288" s="179" t="s">
        <v>409</v>
      </c>
      <c r="C288" s="189" t="s">
        <v>410</v>
      </c>
      <c r="D288" s="180" t="s">
        <v>405</v>
      </c>
      <c r="E288" s="181">
        <v>1</v>
      </c>
      <c r="F288" s="182"/>
      <c r="G288" s="183">
        <f>ROUND(E288*F288,2)</f>
        <v>0</v>
      </c>
      <c r="H288" s="182"/>
      <c r="I288" s="183">
        <f>ROUND(E288*H288,2)</f>
        <v>0</v>
      </c>
      <c r="J288" s="182"/>
      <c r="K288" s="183">
        <f>ROUND(E288*J288,2)</f>
        <v>0</v>
      </c>
      <c r="L288" s="183">
        <v>21</v>
      </c>
      <c r="M288" s="183">
        <f>G288*(1+L288/100)</f>
        <v>0</v>
      </c>
      <c r="N288" s="183">
        <v>0</v>
      </c>
      <c r="O288" s="183">
        <f>ROUND(E288*N288,2)</f>
        <v>0</v>
      </c>
      <c r="P288" s="183">
        <v>0</v>
      </c>
      <c r="Q288" s="183">
        <f>ROUND(E288*P288,2)</f>
        <v>0</v>
      </c>
      <c r="R288" s="183"/>
      <c r="S288" s="183" t="s">
        <v>122</v>
      </c>
      <c r="T288" s="184" t="s">
        <v>258</v>
      </c>
      <c r="U288" s="161">
        <v>0</v>
      </c>
      <c r="V288" s="161">
        <f>ROUND(E288*U288,2)</f>
        <v>0</v>
      </c>
      <c r="W288" s="161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 t="s">
        <v>406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">
      <c r="A289" s="171">
        <v>78</v>
      </c>
      <c r="B289" s="172" t="s">
        <v>411</v>
      </c>
      <c r="C289" s="187" t="s">
        <v>412</v>
      </c>
      <c r="D289" s="173" t="s">
        <v>405</v>
      </c>
      <c r="E289" s="174">
        <v>1</v>
      </c>
      <c r="F289" s="175"/>
      <c r="G289" s="176">
        <f>ROUND(E289*F289,2)</f>
        <v>0</v>
      </c>
      <c r="H289" s="175"/>
      <c r="I289" s="176">
        <f>ROUND(E289*H289,2)</f>
        <v>0</v>
      </c>
      <c r="J289" s="175"/>
      <c r="K289" s="176">
        <f>ROUND(E289*J289,2)</f>
        <v>0</v>
      </c>
      <c r="L289" s="176">
        <v>21</v>
      </c>
      <c r="M289" s="176">
        <f>G289*(1+L289/100)</f>
        <v>0</v>
      </c>
      <c r="N289" s="176">
        <v>0</v>
      </c>
      <c r="O289" s="176">
        <f>ROUND(E289*N289,2)</f>
        <v>0</v>
      </c>
      <c r="P289" s="176">
        <v>0</v>
      </c>
      <c r="Q289" s="176">
        <f>ROUND(E289*P289,2)</f>
        <v>0</v>
      </c>
      <c r="R289" s="176"/>
      <c r="S289" s="176" t="s">
        <v>122</v>
      </c>
      <c r="T289" s="177" t="s">
        <v>258</v>
      </c>
      <c r="U289" s="161">
        <v>0</v>
      </c>
      <c r="V289" s="161">
        <f>ROUND(E289*U289,2)</f>
        <v>0</v>
      </c>
      <c r="W289" s="161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 t="s">
        <v>406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x14ac:dyDescent="0.2">
      <c r="A290" s="5"/>
      <c r="B290" s="6"/>
      <c r="C290" s="190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AE290">
        <v>15</v>
      </c>
      <c r="AF290">
        <v>21</v>
      </c>
    </row>
    <row r="291" spans="1:60" x14ac:dyDescent="0.2">
      <c r="A291" s="155"/>
      <c r="B291" s="156" t="s">
        <v>29</v>
      </c>
      <c r="C291" s="191"/>
      <c r="D291" s="157"/>
      <c r="E291" s="158"/>
      <c r="F291" s="158"/>
      <c r="G291" s="185">
        <f>G8+G86+G108+G144+G150+G154+G207+G232+G250+G253+G256+G285</f>
        <v>0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AE291">
        <f>SUMIF(L7:L289,AE290,G7:G289)</f>
        <v>0</v>
      </c>
      <c r="AF291">
        <f>SUMIF(L7:L289,AF290,G7:G289)</f>
        <v>0</v>
      </c>
      <c r="AG291" t="s">
        <v>413</v>
      </c>
    </row>
    <row r="292" spans="1:60" x14ac:dyDescent="0.2">
      <c r="C292" s="192"/>
      <c r="D292" s="143"/>
      <c r="AG292" t="s">
        <v>414</v>
      </c>
    </row>
    <row r="293" spans="1:60" x14ac:dyDescent="0.2">
      <c r="D293" s="143"/>
    </row>
    <row r="294" spans="1:60" x14ac:dyDescent="0.2">
      <c r="D294" s="143"/>
    </row>
    <row r="295" spans="1:60" x14ac:dyDescent="0.2">
      <c r="D295" s="143"/>
    </row>
    <row r="296" spans="1:60" x14ac:dyDescent="0.2">
      <c r="D296" s="143"/>
    </row>
    <row r="297" spans="1:60" x14ac:dyDescent="0.2">
      <c r="D297" s="143"/>
    </row>
    <row r="298" spans="1:60" x14ac:dyDescent="0.2">
      <c r="D298" s="143"/>
    </row>
    <row r="299" spans="1:60" x14ac:dyDescent="0.2">
      <c r="D299" s="143"/>
    </row>
    <row r="300" spans="1:60" x14ac:dyDescent="0.2">
      <c r="D300" s="143"/>
    </row>
    <row r="301" spans="1:60" x14ac:dyDescent="0.2">
      <c r="D301" s="143"/>
    </row>
    <row r="302" spans="1:60" x14ac:dyDescent="0.2">
      <c r="D302" s="143"/>
    </row>
    <row r="303" spans="1:60" x14ac:dyDescent="0.2">
      <c r="D303" s="143"/>
    </row>
    <row r="304" spans="1:60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ADgjhid4wduOB+yR1e+4sBuKjVPkAqx9fVFH1avnTZ1fze83Aj/w9MDmpVoc75jLSWdlh6vzXClDdcPlAP7jww==" saltValue="VeClphwPtVOeaBaElDATtA==" spinCount="100000" sheet="1"/>
  <mergeCells count="24">
    <mergeCell ref="C70:G70"/>
    <mergeCell ref="A1:G1"/>
    <mergeCell ref="C2:G2"/>
    <mergeCell ref="C3:G3"/>
    <mergeCell ref="C4:G4"/>
    <mergeCell ref="C10:G10"/>
    <mergeCell ref="C15:G15"/>
    <mergeCell ref="C32:G32"/>
    <mergeCell ref="C36:G36"/>
    <mergeCell ref="C50:G50"/>
    <mergeCell ref="C53:G53"/>
    <mergeCell ref="C66:G66"/>
    <mergeCell ref="C252:G252"/>
    <mergeCell ref="C77:G77"/>
    <mergeCell ref="C110:G110"/>
    <mergeCell ref="C114:G114"/>
    <mergeCell ref="C118:G118"/>
    <mergeCell ref="C122:G122"/>
    <mergeCell ref="C146:G146"/>
    <mergeCell ref="C161:G161"/>
    <mergeCell ref="C178:G178"/>
    <mergeCell ref="C213:G213"/>
    <mergeCell ref="C220:G220"/>
    <mergeCell ref="C242:G2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01 045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'01 045 Pol'!Názvy_tisku</vt:lpstr>
      <vt:lpstr>oadresa</vt:lpstr>
      <vt:lpstr>Stavba!Objednatel</vt:lpstr>
      <vt:lpstr>Stavba!Objekt</vt:lpstr>
      <vt:lpstr>'01 045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Znojmoinvesta, s.r.o.</cp:lastModifiedBy>
  <cp:lastPrinted>2014-02-28T09:52:57Z</cp:lastPrinted>
  <dcterms:created xsi:type="dcterms:W3CDTF">2009-04-08T07:15:50Z</dcterms:created>
  <dcterms:modified xsi:type="dcterms:W3CDTF">2017-07-06T19:06:26Z</dcterms:modified>
</cp:coreProperties>
</file>