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65" yWindow="-240" windowWidth="13980" windowHeight="11640"/>
  </bookViews>
  <sheets>
    <sheet name="Celková  rekapitulace" sheetId="14" r:id="rId1"/>
    <sheet name="pol. II 408 Štítary_průtah" sheetId="10" r:id="rId2"/>
    <sheet name="prop_nest" sheetId="3" r:id="rId3"/>
    <sheet name="List4" sheetId="7" r:id="rId4"/>
    <sheet name="List5" sheetId="8" r:id="rId5"/>
    <sheet name="List6" sheetId="9" r:id="rId6"/>
  </sheets>
  <definedNames>
    <definedName name="_xlnm.Print_Titles" localSheetId="1">'pol. II 408 Štítary_průtah'!$1:$3</definedName>
    <definedName name="_xlnm.Print_Area" localSheetId="1">'pol. II 408 Štítary_průtah'!$A$1:$J$69</definedName>
    <definedName name="_xlnm.Print_Area" localSheetId="2">prop_nest!$B$1:$F$31</definedName>
  </definedNames>
  <calcPr calcId="125725"/>
</workbook>
</file>

<file path=xl/calcChain.xml><?xml version="1.0" encoding="utf-8"?>
<calcChain xmlns="http://schemas.openxmlformats.org/spreadsheetml/2006/main">
  <c r="E28" i="3"/>
  <c r="E25"/>
  <c r="E22"/>
  <c r="E19"/>
  <c r="E15"/>
  <c r="E12"/>
  <c r="E10"/>
  <c r="E9"/>
  <c r="E8"/>
  <c r="E7"/>
  <c r="G31" i="10"/>
  <c r="G30"/>
  <c r="G29"/>
  <c r="G28"/>
  <c r="G27"/>
  <c r="G26"/>
  <c r="G25"/>
  <c r="G24"/>
  <c r="D22" i="3"/>
  <c r="H32" i="10" l="1"/>
  <c r="J32"/>
  <c r="F8" i="3"/>
  <c r="F9"/>
  <c r="F12"/>
  <c r="F15"/>
  <c r="F19"/>
  <c r="F7"/>
  <c r="G13" i="10"/>
  <c r="G14"/>
  <c r="F10" i="3"/>
  <c r="F22"/>
  <c r="F25"/>
  <c r="D28"/>
  <c r="F28" s="1"/>
  <c r="F31" s="1"/>
  <c r="E17" i="14" s="1"/>
  <c r="G47" i="10"/>
  <c r="G48"/>
  <c r="G49"/>
  <c r="G50"/>
  <c r="G62"/>
  <c r="I63" s="1"/>
  <c r="G35"/>
  <c r="G36"/>
  <c r="G37"/>
  <c r="G38"/>
  <c r="G39"/>
  <c r="G40"/>
  <c r="G41"/>
  <c r="G42"/>
  <c r="G43"/>
  <c r="G44"/>
  <c r="G53"/>
  <c r="J54" s="1"/>
  <c r="G5"/>
  <c r="G6"/>
  <c r="G7"/>
  <c r="G8"/>
  <c r="G9"/>
  <c r="G10"/>
  <c r="G11"/>
  <c r="G12"/>
  <c r="G15"/>
  <c r="G16"/>
  <c r="G17"/>
  <c r="G18"/>
  <c r="G19"/>
  <c r="G20"/>
  <c r="G21"/>
  <c r="G57"/>
  <c r="G58"/>
  <c r="H54" l="1"/>
  <c r="H59"/>
  <c r="H51"/>
  <c r="H63"/>
  <c r="H45"/>
  <c r="I22"/>
  <c r="H22"/>
  <c r="G64"/>
  <c r="J45"/>
  <c r="J59"/>
  <c r="I51" l="1"/>
  <c r="I64" s="1"/>
  <c r="I66" s="1"/>
  <c r="J51"/>
  <c r="J64"/>
  <c r="J66" s="1"/>
  <c r="H64"/>
  <c r="H66" s="1"/>
  <c r="J67" l="1"/>
  <c r="J68" s="1"/>
  <c r="J69" s="1"/>
  <c r="E20" i="14" s="1"/>
  <c r="I67" i="10"/>
  <c r="I68" s="1"/>
  <c r="H67"/>
  <c r="I69" l="1"/>
  <c r="H68"/>
  <c r="H69" s="1"/>
  <c r="E16" i="14" l="1"/>
  <c r="E18" s="1"/>
  <c r="E22" s="1"/>
</calcChain>
</file>

<file path=xl/sharedStrings.xml><?xml version="1.0" encoding="utf-8"?>
<sst xmlns="http://schemas.openxmlformats.org/spreadsheetml/2006/main" count="175" uniqueCount="105">
  <si>
    <t>Název stavby</t>
  </si>
  <si>
    <t>Identifikační</t>
  </si>
  <si>
    <t>údaje</t>
  </si>
  <si>
    <t>Číslo stavby</t>
  </si>
  <si>
    <t>Místo stavby</t>
  </si>
  <si>
    <t xml:space="preserve"> </t>
  </si>
  <si>
    <t>Odvětví</t>
  </si>
  <si>
    <t>Doprava</t>
  </si>
  <si>
    <t>Celkem</t>
  </si>
  <si>
    <t>C</t>
  </si>
  <si>
    <t>Objekt</t>
  </si>
  <si>
    <t>Název</t>
  </si>
  <si>
    <t>Kč</t>
  </si>
  <si>
    <t>101</t>
  </si>
  <si>
    <t>Celkem Kč</t>
  </si>
  <si>
    <t>Nestavební část</t>
  </si>
  <si>
    <t>Autorský dozor</t>
  </si>
  <si>
    <t>Projekční a průzkumné práce</t>
  </si>
  <si>
    <t>Dokumentace skutečného provedení stavby</t>
  </si>
  <si>
    <t>I</t>
  </si>
  <si>
    <t>VII</t>
  </si>
  <si>
    <t>Vytyčení obvodu staveniště</t>
  </si>
  <si>
    <t>XI</t>
  </si>
  <si>
    <t>Kraj</t>
  </si>
  <si>
    <t>REZERVA 10%</t>
  </si>
  <si>
    <t>Výměra</t>
  </si>
  <si>
    <t>Jedn</t>
  </si>
  <si>
    <t>JC</t>
  </si>
  <si>
    <t>Jihomoravský</t>
  </si>
  <si>
    <t>Nestavební část celkem</t>
  </si>
  <si>
    <t>Výkup pozemků - trvalý zábor,věc.bř.</t>
  </si>
  <si>
    <t>m</t>
  </si>
  <si>
    <t>zaměření</t>
  </si>
  <si>
    <t>DÚR</t>
  </si>
  <si>
    <t>DSP+DZS</t>
  </si>
  <si>
    <t>vodorovné DZ</t>
  </si>
  <si>
    <t>kus</t>
  </si>
  <si>
    <t>záborový a výkupový elaborát</t>
  </si>
  <si>
    <t>X</t>
  </si>
  <si>
    <t>301</t>
  </si>
  <si>
    <t>SÚS JmK</t>
  </si>
  <si>
    <r>
      <t>m</t>
    </r>
    <r>
      <rPr>
        <vertAlign val="superscript"/>
        <sz val="10"/>
        <rFont val="Times New Roman"/>
        <family val="1"/>
      </rPr>
      <t>2</t>
    </r>
  </si>
  <si>
    <r>
      <t>m</t>
    </r>
    <r>
      <rPr>
        <vertAlign val="superscript"/>
        <sz val="10"/>
        <rFont val="Times New Roman"/>
        <family val="1"/>
      </rPr>
      <t>3</t>
    </r>
  </si>
  <si>
    <t>silniční bet. obruby do betonu</t>
  </si>
  <si>
    <t>chodníkové obruby do betonu</t>
  </si>
  <si>
    <t xml:space="preserve">zemní práce - odkopávky  </t>
  </si>
  <si>
    <t>451</t>
  </si>
  <si>
    <t xml:space="preserve">stožáry V.O. </t>
  </si>
  <si>
    <t>t</t>
  </si>
  <si>
    <t>poplatek za uložení na skládku</t>
  </si>
  <si>
    <t>trativod PVC 160, vč. opláštění geotextilií a zásypu kamenivem</t>
  </si>
  <si>
    <t>dešťové vpusti, vč. přípojky DN 150</t>
  </si>
  <si>
    <t>přesun hmot</t>
  </si>
  <si>
    <t xml:space="preserve">Dešťová kanalizace </t>
  </si>
  <si>
    <t>dešťová kanalizace DN 300</t>
  </si>
  <si>
    <t>kanalizační šachty na DN 300</t>
  </si>
  <si>
    <t>konstrukce chodníku tl. 0,25 m - kryt betonová dlažba tl. 6 cm</t>
  </si>
  <si>
    <t>konstrukce vjezdu tl. 0,45 m - kryt betonová dlažba tl. 8 cm</t>
  </si>
  <si>
    <t>odvoz suti do 20 km</t>
  </si>
  <si>
    <t>poplatek za ulož. suti na skládku</t>
  </si>
  <si>
    <t>tkaná výztužná geotextilie na pláni</t>
  </si>
  <si>
    <t>ohumusování a osetí travou</t>
  </si>
  <si>
    <t xml:space="preserve">svislé DZ trvalé </t>
  </si>
  <si>
    <t>VEDLEJŠÍ NÁKL. 3% ZE STAVEBNÍCH NÁKLADŮ</t>
  </si>
  <si>
    <t>Investor</t>
  </si>
  <si>
    <t>SÚS + OBEC</t>
  </si>
  <si>
    <t>Pěší komunikace a sjezdy</t>
  </si>
  <si>
    <t>Dešťové přípojky nemovitostí</t>
  </si>
  <si>
    <t>801</t>
  </si>
  <si>
    <t>Vegetační úpravy</t>
  </si>
  <si>
    <t>vybourání suti</t>
  </si>
  <si>
    <t>vedení V.O.</t>
  </si>
  <si>
    <t>PROPOČET K IZ</t>
  </si>
  <si>
    <t xml:space="preserve">Rekapitulace nákladů </t>
  </si>
  <si>
    <t>1.</t>
  </si>
  <si>
    <t>2.</t>
  </si>
  <si>
    <t>Nestavební náklady</t>
  </si>
  <si>
    <t>3.</t>
  </si>
  <si>
    <t>Cena stavebních objektů SÚS</t>
  </si>
  <si>
    <t>CELKEM STAVBA</t>
  </si>
  <si>
    <t>CELKEM SÚS</t>
  </si>
  <si>
    <t>vybourání stav. krytu tl. 0,25 m</t>
  </si>
  <si>
    <t>úprava podloží - štěrkopísek, vápenná stabilizace  tl. 0,35 m + netkaná separační geotextilie</t>
  </si>
  <si>
    <t>konstrukce vozovky  tl. 0,57 m - kryt ACO 11+50 mm + ACL 16 100 mm</t>
  </si>
  <si>
    <t>dešťová kanalizace DN 400</t>
  </si>
  <si>
    <t>kanalizační šachty na DN 400</t>
  </si>
  <si>
    <t xml:space="preserve">odvoz odkopávek skládka do 20 km  </t>
  </si>
  <si>
    <t>SJEZDY NA MK konstrukce vozovky  tl. 0,57 m - kryt ACO 11+50 mm + ACL 16 100 mm</t>
  </si>
  <si>
    <t>Veřejné osvětlení - ( osvětlení přechodů)</t>
  </si>
  <si>
    <t>konstrukce zálivů  tl. 0,57 m - kryt DLAŽBA ŽULOVÁ+ ŽB DESKA+ŠD</t>
  </si>
  <si>
    <t>PROPOČET CENY STAVEBNÍCH OBJEKTŮ 
II/408 Štítary,průtah  -  IZ</t>
  </si>
  <si>
    <t>II/408 Štítary,průtah  -  IZ</t>
  </si>
  <si>
    <t>DPH 21%</t>
  </si>
  <si>
    <t>302</t>
  </si>
  <si>
    <t>přípojky DN 150, 72 ks á dl 5 m</t>
  </si>
  <si>
    <t>Silnice II/408 v délce 1 563 m</t>
  </si>
  <si>
    <t>121</t>
  </si>
  <si>
    <t>122</t>
  </si>
  <si>
    <t>Místní komunikace a zpevněné plochy</t>
  </si>
  <si>
    <t xml:space="preserve">Kompletační činnost  </t>
  </si>
  <si>
    <t>NESTAVEBNÍ ČÁST                                          II/408 Štítary,průtah  -  IZ</t>
  </si>
  <si>
    <t>SÚS JmK + Městys Štítary</t>
  </si>
  <si>
    <t>k.ú. Štítary</t>
  </si>
  <si>
    <t>Cena stavebních objektů Městys Štítary</t>
  </si>
  <si>
    <t>Městys Štítary</t>
  </si>
</sst>
</file>

<file path=xl/styles.xml><?xml version="1.0" encoding="utf-8"?>
<styleSheet xmlns="http://schemas.openxmlformats.org/spreadsheetml/2006/main">
  <numFmts count="1">
    <numFmt numFmtId="164" formatCode="#,##0\ _K_č"/>
  </numFmts>
  <fonts count="26">
    <font>
      <sz val="10"/>
      <name val="Arial CE"/>
      <charset val="238"/>
    </font>
    <font>
      <b/>
      <i/>
      <sz val="14"/>
      <name val="Times New Roman"/>
      <family val="1"/>
    </font>
    <font>
      <b/>
      <u/>
      <sz val="14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i/>
      <sz val="10"/>
      <name val="Times New Roman"/>
      <family val="1"/>
    </font>
    <font>
      <vertAlign val="superscript"/>
      <sz val="10"/>
      <name val="Times New Roman"/>
      <family val="1"/>
    </font>
    <font>
      <b/>
      <sz val="9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sz val="10"/>
      <color indexed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  <charset val="238"/>
    </font>
    <font>
      <sz val="10"/>
      <name val="Arial"/>
      <charset val="238"/>
    </font>
    <font>
      <sz val="8"/>
      <name val="Arial"/>
      <charset val="238"/>
    </font>
    <font>
      <b/>
      <u/>
      <sz val="20"/>
      <name val="Times New Roman"/>
      <family val="1"/>
      <charset val="238"/>
    </font>
    <font>
      <b/>
      <sz val="14"/>
      <color indexed="8"/>
      <name val="Times New Roman"/>
      <family val="1"/>
    </font>
    <font>
      <sz val="12"/>
      <name val="Arial"/>
      <charset val="238"/>
    </font>
    <font>
      <sz val="8"/>
      <name val="Arial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55">
    <xf numFmtId="0" fontId="0" fillId="0" borderId="0" xfId="0"/>
    <xf numFmtId="0" fontId="1" fillId="0" borderId="0" xfId="0" applyFont="1" applyFill="1" applyBorder="1" applyAlignment="1">
      <alignment vertic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/>
    <xf numFmtId="3" fontId="3" fillId="0" borderId="0" xfId="0" applyNumberFormat="1" applyFont="1" applyBorder="1"/>
    <xf numFmtId="0" fontId="3" fillId="0" borderId="0" xfId="0" applyFont="1" applyBorder="1"/>
    <xf numFmtId="0" fontId="3" fillId="0" borderId="0" xfId="0" applyFont="1"/>
    <xf numFmtId="49" fontId="1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/>
    <xf numFmtId="0" fontId="5" fillId="0" borderId="3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wrapText="1"/>
    </xf>
    <xf numFmtId="3" fontId="6" fillId="0" borderId="0" xfId="0" applyNumberFormat="1" applyFont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0" fontId="3" fillId="0" borderId="4" xfId="0" applyFont="1" applyBorder="1"/>
    <xf numFmtId="0" fontId="7" fillId="0" borderId="0" xfId="0" applyFont="1" applyFill="1" applyBorder="1" applyAlignment="1">
      <alignment horizontal="left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" fillId="0" borderId="0" xfId="0" applyNumberFormat="1" applyFont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/>
    <xf numFmtId="3" fontId="5" fillId="0" borderId="0" xfId="0" applyNumberFormat="1" applyFont="1" applyFill="1" applyBorder="1"/>
    <xf numFmtId="3" fontId="3" fillId="0" borderId="4" xfId="0" applyNumberFormat="1" applyFont="1" applyBorder="1"/>
    <xf numFmtId="3" fontId="5" fillId="0" borderId="0" xfId="0" applyNumberFormat="1" applyFont="1" applyBorder="1"/>
    <xf numFmtId="3" fontId="5" fillId="0" borderId="4" xfId="0" applyNumberFormat="1" applyFont="1" applyBorder="1"/>
    <xf numFmtId="3" fontId="9" fillId="0" borderId="0" xfId="0" applyNumberFormat="1" applyFont="1" applyBorder="1"/>
    <xf numFmtId="3" fontId="3" fillId="0" borderId="4" xfId="0" applyNumberFormat="1" applyFont="1" applyFill="1" applyBorder="1"/>
    <xf numFmtId="0" fontId="9" fillId="0" borderId="0" xfId="0" applyFont="1" applyFill="1" applyBorder="1"/>
    <xf numFmtId="0" fontId="9" fillId="0" borderId="0" xfId="0" applyFont="1" applyFill="1"/>
    <xf numFmtId="3" fontId="5" fillId="0" borderId="4" xfId="0" applyNumberFormat="1" applyFont="1" applyFill="1" applyBorder="1"/>
    <xf numFmtId="3" fontId="9" fillId="0" borderId="0" xfId="0" applyNumberFormat="1" applyFont="1" applyFill="1" applyBorder="1"/>
    <xf numFmtId="3" fontId="4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/>
    <xf numFmtId="3" fontId="3" fillId="0" borderId="2" xfId="0" applyNumberFormat="1" applyFont="1" applyFill="1" applyBorder="1"/>
    <xf numFmtId="3" fontId="4" fillId="0" borderId="5" xfId="0" applyNumberFormat="1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0" fontId="4" fillId="0" borderId="3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3" fontId="4" fillId="0" borderId="0" xfId="0" applyNumberFormat="1" applyFont="1" applyFill="1" applyBorder="1" applyAlignment="1">
      <alignment horizontal="right"/>
    </xf>
    <xf numFmtId="0" fontId="10" fillId="0" borderId="0" xfId="0" applyFont="1" applyFill="1" applyBorder="1"/>
    <xf numFmtId="0" fontId="10" fillId="0" borderId="4" xfId="0" applyFont="1" applyFill="1" applyBorder="1"/>
    <xf numFmtId="3" fontId="9" fillId="0" borderId="0" xfId="0" applyNumberFormat="1" applyFont="1" applyFill="1" applyBorder="1" applyAlignment="1">
      <alignment horizontal="right"/>
    </xf>
    <xf numFmtId="3" fontId="4" fillId="0" borderId="4" xfId="0" applyNumberFormat="1" applyFont="1" applyFill="1" applyBorder="1"/>
    <xf numFmtId="0" fontId="3" fillId="0" borderId="3" xfId="0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3" fontId="9" fillId="0" borderId="2" xfId="0" applyNumberFormat="1" applyFont="1" applyFill="1" applyBorder="1"/>
    <xf numFmtId="3" fontId="5" fillId="0" borderId="2" xfId="0" applyNumberFormat="1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wrapText="1"/>
    </xf>
    <xf numFmtId="3" fontId="9" fillId="0" borderId="0" xfId="0" applyNumberFormat="1" applyFont="1" applyFill="1"/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wrapText="1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Fill="1"/>
    <xf numFmtId="3" fontId="3" fillId="0" borderId="0" xfId="0" applyNumberFormat="1" applyFont="1"/>
    <xf numFmtId="0" fontId="3" fillId="0" borderId="3" xfId="0" applyFont="1" applyBorder="1"/>
    <xf numFmtId="0" fontId="2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wrapText="1"/>
    </xf>
    <xf numFmtId="3" fontId="4" fillId="0" borderId="0" xfId="0" applyNumberFormat="1" applyFont="1" applyFill="1" applyBorder="1" applyAlignment="1">
      <alignment horizontal="center"/>
    </xf>
    <xf numFmtId="3" fontId="4" fillId="0" borderId="4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49" fontId="3" fillId="0" borderId="3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wrapText="1"/>
    </xf>
    <xf numFmtId="3" fontId="6" fillId="0" borderId="0" xfId="0" applyNumberFormat="1" applyFont="1" applyBorder="1"/>
    <xf numFmtId="3" fontId="9" fillId="0" borderId="4" xfId="0" applyNumberFormat="1" applyFont="1" applyFill="1" applyBorder="1"/>
    <xf numFmtId="3" fontId="12" fillId="0" borderId="0" xfId="0" applyNumberFormat="1" applyFont="1" applyBorder="1"/>
    <xf numFmtId="49" fontId="3" fillId="0" borderId="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left" wrapText="1"/>
    </xf>
    <xf numFmtId="3" fontId="3" fillId="0" borderId="2" xfId="0" applyNumberFormat="1" applyFont="1" applyBorder="1"/>
    <xf numFmtId="3" fontId="3" fillId="0" borderId="2" xfId="0" applyNumberFormat="1" applyFont="1" applyFill="1" applyBorder="1" applyAlignment="1">
      <alignment horizontal="right"/>
    </xf>
    <xf numFmtId="3" fontId="4" fillId="0" borderId="6" xfId="0" applyNumberFormat="1" applyFont="1" applyFill="1" applyBorder="1" applyAlignment="1">
      <alignment horizontal="right"/>
    </xf>
    <xf numFmtId="3" fontId="9" fillId="0" borderId="6" xfId="0" applyNumberFormat="1" applyFont="1" applyFill="1" applyBorder="1" applyAlignment="1">
      <alignment horizontal="right"/>
    </xf>
    <xf numFmtId="3" fontId="6" fillId="0" borderId="4" xfId="0" applyNumberFormat="1" applyFont="1" applyBorder="1"/>
    <xf numFmtId="3" fontId="5" fillId="0" borderId="5" xfId="0" applyNumberFormat="1" applyFont="1" applyBorder="1"/>
    <xf numFmtId="3" fontId="4" fillId="0" borderId="5" xfId="0" applyNumberFormat="1" applyFont="1" applyFill="1" applyBorder="1" applyAlignment="1">
      <alignment horizontal="center" vertical="center" wrapText="1"/>
    </xf>
    <xf numFmtId="3" fontId="15" fillId="0" borderId="0" xfId="0" applyNumberFormat="1" applyFont="1" applyBorder="1"/>
    <xf numFmtId="3" fontId="15" fillId="0" borderId="0" xfId="0" applyNumberFormat="1" applyFont="1"/>
    <xf numFmtId="0" fontId="16" fillId="0" borderId="0" xfId="1"/>
    <xf numFmtId="0" fontId="17" fillId="0" borderId="0" xfId="1" applyFont="1" applyAlignment="1">
      <alignment horizontal="right"/>
    </xf>
    <xf numFmtId="0" fontId="16" fillId="0" borderId="0" xfId="1" applyAlignment="1">
      <alignment horizontal="left"/>
    </xf>
    <xf numFmtId="0" fontId="3" fillId="0" borderId="0" xfId="1" applyFont="1" applyAlignment="1">
      <alignment horizontal="center"/>
    </xf>
    <xf numFmtId="0" fontId="3" fillId="0" borderId="7" xfId="1" applyFont="1" applyBorder="1"/>
    <xf numFmtId="0" fontId="3" fillId="0" borderId="7" xfId="1" applyFont="1" applyBorder="1" applyAlignment="1">
      <alignment horizontal="center"/>
    </xf>
    <xf numFmtId="0" fontId="5" fillId="0" borderId="8" xfId="1" applyFont="1" applyBorder="1" applyAlignment="1">
      <alignment horizontal="centerContinuous"/>
    </xf>
    <xf numFmtId="0" fontId="5" fillId="0" borderId="9" xfId="1" applyFont="1" applyBorder="1" applyAlignment="1">
      <alignment horizontal="center"/>
    </xf>
    <xf numFmtId="0" fontId="5" fillId="0" borderId="10" xfId="1" applyFont="1" applyBorder="1" applyAlignment="1"/>
    <xf numFmtId="0" fontId="3" fillId="0" borderId="6" xfId="1" applyFont="1" applyBorder="1"/>
    <xf numFmtId="0" fontId="5" fillId="0" borderId="10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12" xfId="1" applyFont="1" applyBorder="1"/>
    <xf numFmtId="0" fontId="3" fillId="0" borderId="13" xfId="1" applyFont="1" applyBorder="1"/>
    <xf numFmtId="0" fontId="3" fillId="0" borderId="14" xfId="1" applyFont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3" fillId="0" borderId="14" xfId="1" applyFont="1" applyBorder="1" applyAlignment="1"/>
    <xf numFmtId="0" fontId="12" fillId="0" borderId="14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16" xfId="1" applyFont="1" applyBorder="1" applyAlignment="1">
      <alignment horizontal="center"/>
    </xf>
    <xf numFmtId="0" fontId="13" fillId="0" borderId="1" xfId="1" applyFont="1" applyBorder="1"/>
    <xf numFmtId="0" fontId="19" fillId="0" borderId="2" xfId="1" applyFont="1" applyBorder="1" applyAlignment="1">
      <alignment vertical="center"/>
    </xf>
    <xf numFmtId="0" fontId="13" fillId="0" borderId="2" xfId="1" applyFont="1" applyBorder="1" applyAlignment="1">
      <alignment horizontal="center"/>
    </xf>
    <xf numFmtId="0" fontId="13" fillId="0" borderId="5" xfId="1" applyFont="1" applyBorder="1" applyAlignment="1">
      <alignment horizontal="center"/>
    </xf>
    <xf numFmtId="0" fontId="13" fillId="0" borderId="0" xfId="1" applyFont="1" applyBorder="1" applyAlignment="1">
      <alignment horizontal="center"/>
    </xf>
    <xf numFmtId="0" fontId="13" fillId="0" borderId="0" xfId="1" applyFont="1" applyBorder="1"/>
    <xf numFmtId="0" fontId="19" fillId="0" borderId="0" xfId="1" applyFont="1" applyBorder="1" applyAlignment="1">
      <alignment vertical="center"/>
    </xf>
    <xf numFmtId="0" fontId="20" fillId="0" borderId="0" xfId="1" applyFont="1"/>
    <xf numFmtId="3" fontId="4" fillId="0" borderId="17" xfId="0" applyNumberFormat="1" applyFont="1" applyFill="1" applyBorder="1" applyAlignment="1">
      <alignment horizontal="right"/>
    </xf>
    <xf numFmtId="0" fontId="9" fillId="0" borderId="3" xfId="0" applyFont="1" applyFill="1" applyBorder="1"/>
    <xf numFmtId="0" fontId="5" fillId="0" borderId="18" xfId="0" applyFont="1" applyBorder="1" applyAlignment="1">
      <alignment wrapText="1"/>
    </xf>
    <xf numFmtId="0" fontId="3" fillId="0" borderId="18" xfId="0" applyFont="1" applyFill="1" applyBorder="1" applyAlignment="1">
      <alignment horizontal="left" wrapText="1"/>
    </xf>
    <xf numFmtId="0" fontId="5" fillId="0" borderId="18" xfId="0" applyFont="1" applyFill="1" applyBorder="1"/>
    <xf numFmtId="0" fontId="15" fillId="0" borderId="18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18" xfId="0" applyFont="1" applyBorder="1"/>
    <xf numFmtId="0" fontId="16" fillId="0" borderId="0" xfId="1" applyFont="1"/>
    <xf numFmtId="0" fontId="22" fillId="0" borderId="0" xfId="1" applyFont="1"/>
    <xf numFmtId="164" fontId="22" fillId="0" borderId="0" xfId="1" applyNumberFormat="1" applyFont="1"/>
    <xf numFmtId="0" fontId="23" fillId="0" borderId="14" xfId="1" applyFont="1" applyBorder="1"/>
    <xf numFmtId="164" fontId="23" fillId="0" borderId="14" xfId="1" applyNumberFormat="1" applyFont="1" applyBorder="1"/>
    <xf numFmtId="0" fontId="24" fillId="0" borderId="0" xfId="1" applyFont="1"/>
    <xf numFmtId="0" fontId="24" fillId="0" borderId="14" xfId="1" applyFont="1" applyBorder="1"/>
    <xf numFmtId="0" fontId="25" fillId="0" borderId="14" xfId="1" applyFont="1" applyBorder="1"/>
    <xf numFmtId="3" fontId="15" fillId="0" borderId="0" xfId="0" applyNumberFormat="1" applyFont="1" applyFill="1" applyBorder="1"/>
    <xf numFmtId="3" fontId="15" fillId="0" borderId="0" xfId="0" applyNumberFormat="1" applyFont="1" applyFill="1"/>
    <xf numFmtId="0" fontId="22" fillId="0" borderId="14" xfId="1" applyFont="1" applyBorder="1" applyAlignment="1">
      <alignment wrapText="1"/>
    </xf>
    <xf numFmtId="0" fontId="18" fillId="0" borderId="0" xfId="1" applyFont="1" applyAlignment="1">
      <alignment horizontal="center"/>
    </xf>
    <xf numFmtId="0" fontId="16" fillId="0" borderId="0" xfId="1" applyAlignment="1">
      <alignment horizontal="center"/>
    </xf>
    <xf numFmtId="0" fontId="3" fillId="0" borderId="19" xfId="1" applyNumberFormat="1" applyFont="1" applyBorder="1" applyAlignment="1">
      <alignment horizontal="left"/>
    </xf>
    <xf numFmtId="0" fontId="3" fillId="0" borderId="20" xfId="1" applyNumberFormat="1" applyFont="1" applyBorder="1" applyAlignment="1">
      <alignment horizontal="left"/>
    </xf>
    <xf numFmtId="0" fontId="3" fillId="0" borderId="19" xfId="1" applyFont="1" applyBorder="1" applyAlignment="1">
      <alignment horizontal="left"/>
    </xf>
    <xf numFmtId="0" fontId="3" fillId="0" borderId="20" xfId="1" applyFont="1" applyBorder="1" applyAlignment="1">
      <alignment horizontal="left"/>
    </xf>
    <xf numFmtId="49" fontId="2" fillId="0" borderId="0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B21" sqref="B21"/>
    </sheetView>
  </sheetViews>
  <sheetFormatPr defaultRowHeight="12.75"/>
  <cols>
    <col min="1" max="1" width="11.7109375" style="95" customWidth="1"/>
    <col min="2" max="2" width="29.140625" style="95" customWidth="1"/>
    <col min="3" max="3" width="7.7109375" style="95" customWidth="1"/>
    <col min="4" max="4" width="9.42578125" style="95" customWidth="1"/>
    <col min="5" max="5" width="19.5703125" style="95" customWidth="1"/>
    <col min="6" max="9" width="0" style="95" hidden="1" customWidth="1"/>
    <col min="10" max="10" width="9.28515625" style="95" customWidth="1"/>
    <col min="11" max="11" width="9.7109375" style="95" customWidth="1"/>
    <col min="12" max="12" width="10.140625" style="95" customWidth="1"/>
    <col min="13" max="16384" width="9.140625" style="95"/>
  </cols>
  <sheetData>
    <row r="1" spans="1:12">
      <c r="E1" s="96"/>
      <c r="J1" s="97"/>
    </row>
    <row r="2" spans="1:12" ht="18.75" customHeight="1">
      <c r="E2" s="96"/>
      <c r="J2" s="97"/>
    </row>
    <row r="3" spans="1:12" ht="44.25" customHeight="1">
      <c r="A3" s="144" t="s">
        <v>72</v>
      </c>
      <c r="B3" s="145"/>
      <c r="C3" s="145"/>
      <c r="D3" s="145"/>
      <c r="E3" s="145"/>
      <c r="F3" s="145"/>
      <c r="G3" s="145"/>
      <c r="H3" s="145"/>
      <c r="I3" s="145"/>
      <c r="J3" s="145"/>
      <c r="K3" s="98"/>
      <c r="L3" s="98"/>
    </row>
    <row r="4" spans="1:12" ht="48" customHeight="1" thickBot="1">
      <c r="A4" s="99"/>
      <c r="B4" s="99"/>
      <c r="C4" s="100"/>
      <c r="D4" s="100"/>
      <c r="E4" s="98"/>
      <c r="F4" s="98"/>
      <c r="G4" s="98"/>
      <c r="H4" s="98"/>
      <c r="I4" s="98"/>
      <c r="J4" s="100"/>
      <c r="K4" s="98"/>
      <c r="L4" s="98"/>
    </row>
    <row r="5" spans="1:12">
      <c r="A5" s="101"/>
      <c r="B5" s="102" t="s">
        <v>0</v>
      </c>
      <c r="C5" s="103" t="s">
        <v>91</v>
      </c>
      <c r="D5" s="104"/>
      <c r="E5" s="105"/>
      <c r="F5" s="105"/>
      <c r="G5" s="105"/>
      <c r="H5" s="105"/>
      <c r="I5" s="105"/>
      <c r="J5" s="106"/>
      <c r="K5" s="107"/>
      <c r="L5" s="107"/>
    </row>
    <row r="6" spans="1:12">
      <c r="A6" s="108" t="s">
        <v>1</v>
      </c>
      <c r="B6" s="109" t="s">
        <v>64</v>
      </c>
      <c r="C6" s="148" t="s">
        <v>101</v>
      </c>
      <c r="D6" s="149"/>
      <c r="E6" s="149"/>
      <c r="F6" s="110"/>
      <c r="G6" s="110"/>
      <c r="H6" s="110"/>
      <c r="I6" s="110"/>
      <c r="J6" s="111"/>
      <c r="K6" s="107"/>
      <c r="L6" s="107"/>
    </row>
    <row r="7" spans="1:12">
      <c r="A7" s="108" t="s">
        <v>2</v>
      </c>
      <c r="B7" s="109" t="s">
        <v>3</v>
      </c>
      <c r="C7" s="146"/>
      <c r="D7" s="147"/>
      <c r="E7" s="110"/>
      <c r="F7" s="110"/>
      <c r="G7" s="110"/>
      <c r="H7" s="110"/>
      <c r="I7" s="110"/>
      <c r="J7" s="111"/>
      <c r="K7" s="107"/>
      <c r="L7" s="107"/>
    </row>
    <row r="8" spans="1:12">
      <c r="A8" s="108"/>
      <c r="B8" s="109" t="s">
        <v>4</v>
      </c>
      <c r="C8" s="112" t="s">
        <v>102</v>
      </c>
      <c r="D8" s="112"/>
      <c r="E8" s="110"/>
      <c r="F8" s="113" t="s">
        <v>5</v>
      </c>
      <c r="G8" s="110"/>
      <c r="H8" s="110"/>
      <c r="I8" s="110"/>
      <c r="J8" s="111"/>
      <c r="K8" s="107"/>
      <c r="L8" s="114"/>
    </row>
    <row r="9" spans="1:12">
      <c r="A9" s="108"/>
      <c r="B9" s="109" t="s">
        <v>23</v>
      </c>
      <c r="C9" s="112" t="s">
        <v>28</v>
      </c>
      <c r="D9" s="110"/>
      <c r="E9" s="113" t="s">
        <v>5</v>
      </c>
      <c r="F9" s="110"/>
      <c r="G9" s="110"/>
      <c r="H9" s="110"/>
      <c r="I9" s="110"/>
      <c r="J9" s="111"/>
      <c r="K9" s="107"/>
      <c r="L9" s="107"/>
    </row>
    <row r="10" spans="1:12">
      <c r="A10" s="108"/>
      <c r="B10" s="109" t="s">
        <v>6</v>
      </c>
      <c r="C10" s="112" t="s">
        <v>7</v>
      </c>
      <c r="D10" s="110"/>
      <c r="E10" s="110"/>
      <c r="F10" s="110"/>
      <c r="G10" s="110"/>
      <c r="H10" s="110"/>
      <c r="I10" s="110"/>
      <c r="J10" s="111"/>
      <c r="K10" s="107"/>
      <c r="L10" s="107"/>
    </row>
    <row r="11" spans="1:12">
      <c r="A11" s="108"/>
      <c r="B11" s="109"/>
      <c r="C11" s="112"/>
      <c r="D11" s="110"/>
      <c r="E11" s="110"/>
      <c r="F11" s="110"/>
      <c r="G11" s="110"/>
      <c r="H11" s="110"/>
      <c r="I11" s="110"/>
      <c r="J11" s="115"/>
      <c r="K11" s="107"/>
      <c r="L11" s="107"/>
    </row>
    <row r="12" spans="1:12" ht="13.5" thickBot="1">
      <c r="A12" s="108"/>
      <c r="B12" s="109"/>
      <c r="C12" s="100"/>
      <c r="D12" s="100"/>
      <c r="E12" s="100"/>
      <c r="F12" s="100"/>
      <c r="G12" s="100"/>
      <c r="H12" s="100"/>
      <c r="I12" s="100"/>
      <c r="J12" s="116"/>
      <c r="K12" s="107"/>
      <c r="L12" s="107"/>
    </row>
    <row r="13" spans="1:12" ht="36" customHeight="1" thickBot="1">
      <c r="A13" s="117"/>
      <c r="B13" s="118" t="s">
        <v>73</v>
      </c>
      <c r="C13" s="119"/>
      <c r="D13" s="119"/>
      <c r="E13" s="119"/>
      <c r="F13" s="119"/>
      <c r="G13" s="119"/>
      <c r="H13" s="119"/>
      <c r="I13" s="119"/>
      <c r="J13" s="120"/>
      <c r="K13" s="121"/>
      <c r="L13" s="121"/>
    </row>
    <row r="14" spans="1:12" ht="36" customHeight="1">
      <c r="A14" s="122"/>
      <c r="B14" s="123"/>
      <c r="C14" s="121"/>
      <c r="D14" s="121"/>
      <c r="E14" s="121"/>
      <c r="F14" s="121"/>
      <c r="G14" s="121"/>
      <c r="H14" s="121"/>
      <c r="I14" s="121"/>
      <c r="J14" s="121"/>
      <c r="K14" s="121"/>
      <c r="L14" s="121"/>
    </row>
    <row r="15" spans="1:12" ht="36" customHeight="1">
      <c r="A15" s="122"/>
      <c r="B15" s="123"/>
      <c r="C15" s="121"/>
      <c r="D15" s="121"/>
      <c r="E15" s="121"/>
      <c r="F15" s="121"/>
      <c r="G15" s="121"/>
      <c r="H15" s="121"/>
      <c r="I15" s="121"/>
      <c r="J15" s="121"/>
      <c r="K15" s="121"/>
      <c r="L15" s="121"/>
    </row>
    <row r="16" spans="1:12" ht="24.95" customHeight="1">
      <c r="A16" s="124" t="s">
        <v>74</v>
      </c>
      <c r="B16" s="134" t="s">
        <v>78</v>
      </c>
      <c r="C16" s="134"/>
      <c r="D16" s="134"/>
      <c r="E16" s="135">
        <f>'pol. II 408 Štítary_průtah'!I69</f>
        <v>58332828.845389999</v>
      </c>
      <c r="F16" s="134"/>
      <c r="G16" s="134"/>
      <c r="H16" s="134"/>
      <c r="I16" s="134"/>
      <c r="J16" s="134" t="s">
        <v>12</v>
      </c>
    </row>
    <row r="17" spans="1:10" ht="24.95" customHeight="1">
      <c r="A17" s="124" t="s">
        <v>75</v>
      </c>
      <c r="B17" s="134" t="s">
        <v>76</v>
      </c>
      <c r="C17" s="134"/>
      <c r="D17" s="134"/>
      <c r="E17" s="135">
        <f>(prop_nest!F31)</f>
        <v>3472341.84</v>
      </c>
      <c r="F17" s="134"/>
      <c r="G17" s="134"/>
      <c r="H17" s="134"/>
      <c r="I17" s="134"/>
      <c r="J17" s="134" t="s">
        <v>12</v>
      </c>
    </row>
    <row r="18" spans="1:10" ht="24.95" customHeight="1">
      <c r="A18" s="124"/>
      <c r="B18" s="136" t="s">
        <v>80</v>
      </c>
      <c r="C18" s="136"/>
      <c r="D18" s="136"/>
      <c r="E18" s="137">
        <f>SUM(E16:E17)</f>
        <v>61805170.685389996</v>
      </c>
      <c r="F18" s="136"/>
      <c r="G18" s="136"/>
      <c r="H18" s="136"/>
      <c r="I18" s="136"/>
      <c r="J18" s="136" t="s">
        <v>12</v>
      </c>
    </row>
    <row r="19" spans="1:10" ht="15">
      <c r="A19" s="124"/>
      <c r="B19" s="134"/>
      <c r="C19" s="134"/>
      <c r="D19" s="134"/>
      <c r="E19" s="138"/>
      <c r="F19" s="138"/>
      <c r="G19" s="138"/>
      <c r="H19" s="138"/>
      <c r="I19" s="138"/>
      <c r="J19" s="138"/>
    </row>
    <row r="20" spans="1:10" ht="30" customHeight="1">
      <c r="A20" s="133" t="s">
        <v>77</v>
      </c>
      <c r="B20" s="143" t="s">
        <v>103</v>
      </c>
      <c r="C20" s="139"/>
      <c r="D20" s="139"/>
      <c r="E20" s="137">
        <f>'pol. II 408 Štítary_průtah'!J69</f>
        <v>25900588.40402</v>
      </c>
      <c r="F20" s="140"/>
      <c r="G20" s="140"/>
      <c r="H20" s="140"/>
      <c r="I20" s="140"/>
      <c r="J20" s="136" t="s">
        <v>12</v>
      </c>
    </row>
    <row r="21" spans="1:10" ht="29.25" customHeight="1">
      <c r="B21" s="138"/>
      <c r="C21" s="138"/>
      <c r="D21" s="138"/>
      <c r="E21" s="138"/>
      <c r="F21" s="138"/>
      <c r="G21" s="138"/>
      <c r="H21" s="138"/>
      <c r="I21" s="138"/>
      <c r="J21" s="138"/>
    </row>
    <row r="22" spans="1:10" ht="24.75" customHeight="1">
      <c r="B22" s="136" t="s">
        <v>79</v>
      </c>
      <c r="C22" s="136"/>
      <c r="D22" s="136"/>
      <c r="E22" s="137">
        <f>E18+E20</f>
        <v>87705759.089409992</v>
      </c>
      <c r="F22" s="136"/>
      <c r="G22" s="136"/>
      <c r="H22" s="136"/>
      <c r="I22" s="136"/>
      <c r="J22" s="136" t="s">
        <v>12</v>
      </c>
    </row>
  </sheetData>
  <mergeCells count="3">
    <mergeCell ref="A3:J3"/>
    <mergeCell ref="C7:D7"/>
    <mergeCell ref="C6:E6"/>
  </mergeCells>
  <phoneticPr fontId="21" type="noConversion"/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5"/>
  <sheetViews>
    <sheetView topLeftCell="A6" zoomScaleNormal="100" workbookViewId="0">
      <selection activeCell="I4" sqref="I4"/>
    </sheetView>
  </sheetViews>
  <sheetFormatPr defaultRowHeight="12.75"/>
  <cols>
    <col min="1" max="1" width="3.7109375" style="62" customWidth="1"/>
    <col min="2" max="2" width="3.7109375" style="63" customWidth="1"/>
    <col min="3" max="3" width="31.7109375" style="64" customWidth="1"/>
    <col min="4" max="4" width="8.7109375" style="65" customWidth="1"/>
    <col min="5" max="5" width="5.7109375" style="65" customWidth="1"/>
    <col min="6" max="6" width="6.7109375" style="66" customWidth="1"/>
    <col min="7" max="7" width="10.7109375" style="67" customWidth="1"/>
    <col min="8" max="8" width="12.7109375" style="67" customWidth="1"/>
    <col min="9" max="10" width="12.7109375" style="6" customWidth="1"/>
    <col min="11" max="11" width="12.85546875" style="6" customWidth="1"/>
    <col min="12" max="16384" width="9.140625" style="6"/>
  </cols>
  <sheetData>
    <row r="1" spans="1:12" ht="53.25" customHeight="1">
      <c r="A1" s="150" t="s">
        <v>90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2" ht="12.75" customHeight="1" thickBot="1">
      <c r="A2" s="1"/>
      <c r="B2" s="7"/>
      <c r="C2" s="8"/>
      <c r="D2" s="2"/>
      <c r="E2" s="2"/>
      <c r="F2" s="3"/>
      <c r="G2" s="4"/>
      <c r="H2" s="4"/>
      <c r="I2" s="5"/>
      <c r="J2" s="5"/>
    </row>
    <row r="3" spans="1:12" s="15" customFormat="1" ht="43.5" customHeight="1" thickBot="1">
      <c r="A3" s="9" t="s">
        <v>10</v>
      </c>
      <c r="B3" s="10"/>
      <c r="C3" s="11" t="s">
        <v>11</v>
      </c>
      <c r="D3" s="12" t="s">
        <v>25</v>
      </c>
      <c r="E3" s="12" t="s">
        <v>26</v>
      </c>
      <c r="F3" s="12" t="s">
        <v>27</v>
      </c>
      <c r="G3" s="12" t="s">
        <v>12</v>
      </c>
      <c r="H3" s="12" t="s">
        <v>8</v>
      </c>
      <c r="I3" s="12" t="s">
        <v>40</v>
      </c>
      <c r="J3" s="92" t="s">
        <v>104</v>
      </c>
      <c r="K3" s="13"/>
      <c r="L3" s="14"/>
    </row>
    <row r="4" spans="1:12" ht="24" customHeight="1">
      <c r="A4" s="16" t="s">
        <v>9</v>
      </c>
      <c r="B4" s="17" t="s">
        <v>13</v>
      </c>
      <c r="C4" s="127" t="s">
        <v>95</v>
      </c>
      <c r="D4" s="19"/>
      <c r="E4" s="20"/>
      <c r="F4" s="3"/>
      <c r="G4" s="4"/>
      <c r="H4" s="4"/>
      <c r="I4" s="5"/>
      <c r="J4" s="21"/>
      <c r="K4" s="5"/>
      <c r="L4" s="5"/>
    </row>
    <row r="5" spans="1:12" ht="12.75" customHeight="1">
      <c r="A5" s="16"/>
      <c r="B5" s="17"/>
      <c r="C5" s="128" t="s">
        <v>81</v>
      </c>
      <c r="D5" s="23">
        <v>12865</v>
      </c>
      <c r="E5" s="24" t="s">
        <v>41</v>
      </c>
      <c r="F5" s="3">
        <v>139</v>
      </c>
      <c r="G5" s="3">
        <f t="shared" ref="G5:G21" si="0">D5*F5</f>
        <v>1788235</v>
      </c>
      <c r="H5" s="3"/>
      <c r="I5" s="5"/>
      <c r="J5" s="21"/>
      <c r="K5" s="5"/>
      <c r="L5" s="5"/>
    </row>
    <row r="6" spans="1:12" s="35" customFormat="1" ht="12.75" customHeight="1">
      <c r="A6" s="16"/>
      <c r="B6" s="17"/>
      <c r="C6" s="128" t="s">
        <v>45</v>
      </c>
      <c r="D6" s="23">
        <v>4502</v>
      </c>
      <c r="E6" s="23" t="s">
        <v>42</v>
      </c>
      <c r="F6" s="3">
        <v>122</v>
      </c>
      <c r="G6" s="4">
        <f t="shared" si="0"/>
        <v>549244</v>
      </c>
      <c r="H6" s="30"/>
      <c r="I6" s="3"/>
      <c r="J6" s="33"/>
      <c r="K6" s="34"/>
      <c r="L6" s="34"/>
    </row>
    <row r="7" spans="1:12" s="35" customFormat="1" ht="12.75" customHeight="1">
      <c r="A7" s="16"/>
      <c r="B7" s="17"/>
      <c r="C7" s="128" t="s">
        <v>86</v>
      </c>
      <c r="D7" s="23">
        <v>4502</v>
      </c>
      <c r="E7" s="23" t="s">
        <v>42</v>
      </c>
      <c r="F7" s="3">
        <v>320</v>
      </c>
      <c r="G7" s="4">
        <f t="shared" si="0"/>
        <v>1440640</v>
      </c>
      <c r="H7" s="30"/>
      <c r="I7" s="3"/>
      <c r="J7" s="33"/>
      <c r="K7" s="34"/>
      <c r="L7" s="34"/>
    </row>
    <row r="8" spans="1:12" s="35" customFormat="1" ht="12.75" customHeight="1">
      <c r="A8" s="16"/>
      <c r="B8" s="17"/>
      <c r="C8" s="128" t="s">
        <v>49</v>
      </c>
      <c r="D8" s="23">
        <v>9230</v>
      </c>
      <c r="E8" s="23" t="s">
        <v>48</v>
      </c>
      <c r="F8" s="3">
        <v>200</v>
      </c>
      <c r="G8" s="4">
        <f t="shared" si="0"/>
        <v>1846000</v>
      </c>
      <c r="H8" s="30"/>
      <c r="I8" s="3"/>
      <c r="J8" s="33"/>
      <c r="K8" s="34"/>
      <c r="L8" s="34"/>
    </row>
    <row r="9" spans="1:12" s="35" customFormat="1" ht="24.95" customHeight="1">
      <c r="A9" s="16"/>
      <c r="B9" s="17"/>
      <c r="C9" s="128" t="s">
        <v>50</v>
      </c>
      <c r="D9" s="23">
        <v>3250</v>
      </c>
      <c r="E9" s="23" t="s">
        <v>31</v>
      </c>
      <c r="F9" s="3">
        <v>460</v>
      </c>
      <c r="G9" s="4">
        <f t="shared" si="0"/>
        <v>1495000</v>
      </c>
      <c r="H9" s="30"/>
      <c r="I9" s="3"/>
      <c r="J9" s="33"/>
      <c r="K9" s="34"/>
      <c r="L9" s="34"/>
    </row>
    <row r="10" spans="1:12" ht="38.1" customHeight="1">
      <c r="A10" s="16"/>
      <c r="B10" s="17"/>
      <c r="C10" s="128" t="s">
        <v>82</v>
      </c>
      <c r="D10" s="25">
        <v>12865</v>
      </c>
      <c r="E10" s="24" t="s">
        <v>41</v>
      </c>
      <c r="F10" s="3">
        <v>210</v>
      </c>
      <c r="G10" s="4">
        <f t="shared" si="0"/>
        <v>2701650</v>
      </c>
      <c r="H10" s="30"/>
      <c r="I10" s="4"/>
      <c r="J10" s="29"/>
      <c r="K10" s="5"/>
      <c r="L10" s="5"/>
    </row>
    <row r="11" spans="1:12" ht="12.75" customHeight="1">
      <c r="A11" s="16"/>
      <c r="B11" s="17"/>
      <c r="C11" s="128" t="s">
        <v>60</v>
      </c>
      <c r="D11" s="23">
        <v>12865</v>
      </c>
      <c r="E11" s="24" t="s">
        <v>41</v>
      </c>
      <c r="F11" s="3">
        <v>65</v>
      </c>
      <c r="G11" s="3">
        <f t="shared" si="0"/>
        <v>836225</v>
      </c>
      <c r="H11" s="3"/>
      <c r="I11" s="5"/>
      <c r="J11" s="21"/>
      <c r="K11" s="68"/>
      <c r="L11" s="5"/>
    </row>
    <row r="12" spans="1:12" s="35" customFormat="1" ht="24.95" customHeight="1">
      <c r="A12" s="16"/>
      <c r="B12" s="17"/>
      <c r="C12" s="128" t="s">
        <v>83</v>
      </c>
      <c r="D12" s="23">
        <v>12865</v>
      </c>
      <c r="E12" s="23" t="s">
        <v>41</v>
      </c>
      <c r="F12" s="3">
        <v>1400</v>
      </c>
      <c r="G12" s="4">
        <f t="shared" si="0"/>
        <v>18011000</v>
      </c>
      <c r="H12" s="30"/>
      <c r="I12" s="3"/>
      <c r="J12" s="33"/>
      <c r="K12" s="126"/>
      <c r="L12" s="34"/>
    </row>
    <row r="13" spans="1:12" s="35" customFormat="1" ht="24.95" customHeight="1">
      <c r="A13" s="16"/>
      <c r="B13" s="17"/>
      <c r="C13" s="128" t="s">
        <v>89</v>
      </c>
      <c r="D13" s="23">
        <v>329</v>
      </c>
      <c r="E13" s="23" t="s">
        <v>41</v>
      </c>
      <c r="F13" s="3">
        <v>2540</v>
      </c>
      <c r="G13" s="4">
        <f t="shared" ref="G13" si="1">D13*F13</f>
        <v>835660</v>
      </c>
      <c r="H13" s="30"/>
      <c r="I13" s="3"/>
      <c r="J13" s="33"/>
      <c r="K13" s="34"/>
      <c r="L13" s="34"/>
    </row>
    <row r="14" spans="1:12" s="35" customFormat="1" ht="24.95" customHeight="1">
      <c r="A14" s="16"/>
      <c r="B14" s="17"/>
      <c r="C14" s="128" t="s">
        <v>87</v>
      </c>
      <c r="D14" s="23">
        <v>0</v>
      </c>
      <c r="E14" s="23" t="s">
        <v>41</v>
      </c>
      <c r="F14" s="3">
        <v>1400</v>
      </c>
      <c r="G14" s="4">
        <f t="shared" ref="G14" si="2">D14*F14</f>
        <v>0</v>
      </c>
      <c r="H14" s="30"/>
      <c r="I14" s="3"/>
      <c r="J14" s="33"/>
      <c r="K14" s="34"/>
      <c r="L14" s="34"/>
    </row>
    <row r="15" spans="1:12">
      <c r="A15" s="16"/>
      <c r="B15" s="17"/>
      <c r="C15" s="128" t="s">
        <v>43</v>
      </c>
      <c r="D15" s="23">
        <v>5200</v>
      </c>
      <c r="E15" s="24" t="s">
        <v>31</v>
      </c>
      <c r="F15" s="3">
        <v>350</v>
      </c>
      <c r="G15" s="3">
        <f t="shared" si="0"/>
        <v>1820000</v>
      </c>
      <c r="H15" s="3"/>
      <c r="I15" s="5"/>
      <c r="J15" s="21"/>
      <c r="K15" s="5"/>
      <c r="L15" s="5"/>
    </row>
    <row r="16" spans="1:12" ht="12.75" customHeight="1">
      <c r="A16" s="16"/>
      <c r="B16" s="17"/>
      <c r="C16" s="128" t="s">
        <v>51</v>
      </c>
      <c r="D16" s="23">
        <v>58</v>
      </c>
      <c r="E16" s="24" t="s">
        <v>36</v>
      </c>
      <c r="F16" s="3">
        <v>15000</v>
      </c>
      <c r="G16" s="3">
        <f t="shared" si="0"/>
        <v>870000</v>
      </c>
      <c r="H16" s="3"/>
      <c r="I16" s="5"/>
      <c r="J16" s="21"/>
      <c r="K16" s="5"/>
      <c r="L16" s="5"/>
    </row>
    <row r="17" spans="1:12" ht="12.75" customHeight="1">
      <c r="A17" s="16"/>
      <c r="B17" s="17"/>
      <c r="C17" s="128" t="s">
        <v>62</v>
      </c>
      <c r="D17" s="23">
        <v>47</v>
      </c>
      <c r="E17" s="24" t="s">
        <v>36</v>
      </c>
      <c r="F17" s="3">
        <v>2800</v>
      </c>
      <c r="G17" s="3">
        <f t="shared" si="0"/>
        <v>131600</v>
      </c>
      <c r="H17" s="3"/>
      <c r="I17" s="5"/>
      <c r="J17" s="21"/>
      <c r="K17" s="5"/>
      <c r="L17" s="5"/>
    </row>
    <row r="18" spans="1:12" ht="12.75" customHeight="1">
      <c r="A18" s="16"/>
      <c r="B18" s="17"/>
      <c r="C18" s="128" t="s">
        <v>35</v>
      </c>
      <c r="D18" s="23">
        <v>4250</v>
      </c>
      <c r="E18" s="24" t="s">
        <v>31</v>
      </c>
      <c r="F18" s="3">
        <v>45</v>
      </c>
      <c r="G18" s="3">
        <f t="shared" si="0"/>
        <v>191250</v>
      </c>
      <c r="H18" s="3"/>
      <c r="I18" s="5"/>
      <c r="J18" s="21"/>
      <c r="K18" s="5"/>
      <c r="L18" s="5"/>
    </row>
    <row r="19" spans="1:12" s="35" customFormat="1" ht="12.75" customHeight="1">
      <c r="A19" s="16"/>
      <c r="B19" s="17"/>
      <c r="C19" s="128" t="s">
        <v>58</v>
      </c>
      <c r="D19" s="23">
        <v>8797</v>
      </c>
      <c r="E19" s="23" t="s">
        <v>48</v>
      </c>
      <c r="F19" s="3">
        <v>235</v>
      </c>
      <c r="G19" s="4">
        <f t="shared" si="0"/>
        <v>2067295</v>
      </c>
      <c r="H19" s="30"/>
      <c r="I19" s="3"/>
      <c r="J19" s="33"/>
      <c r="K19" s="34"/>
      <c r="L19" s="34"/>
    </row>
    <row r="20" spans="1:12" s="35" customFormat="1" ht="12.75" customHeight="1">
      <c r="A20" s="16"/>
      <c r="B20" s="17"/>
      <c r="C20" s="128" t="s">
        <v>59</v>
      </c>
      <c r="D20" s="23">
        <v>8797</v>
      </c>
      <c r="E20" s="23" t="s">
        <v>48</v>
      </c>
      <c r="F20" s="3">
        <v>200</v>
      </c>
      <c r="G20" s="4">
        <f t="shared" si="0"/>
        <v>1759400</v>
      </c>
      <c r="H20" s="30"/>
      <c r="I20" s="3"/>
      <c r="J20" s="33"/>
      <c r="K20" s="34"/>
      <c r="L20" s="34"/>
    </row>
    <row r="21" spans="1:12" s="35" customFormat="1" ht="12.75" customHeight="1">
      <c r="A21" s="16"/>
      <c r="B21" s="17"/>
      <c r="C21" s="128" t="s">
        <v>52</v>
      </c>
      <c r="D21" s="23">
        <v>17379</v>
      </c>
      <c r="E21" s="23" t="s">
        <v>48</v>
      </c>
      <c r="F21" s="3">
        <v>56</v>
      </c>
      <c r="G21" s="4">
        <f t="shared" si="0"/>
        <v>973224</v>
      </c>
      <c r="H21" s="30"/>
      <c r="I21" s="3"/>
      <c r="J21" s="33"/>
      <c r="K21" s="34"/>
      <c r="L21" s="34"/>
    </row>
    <row r="22" spans="1:12">
      <c r="A22" s="16"/>
      <c r="B22" s="17"/>
      <c r="C22" s="128"/>
      <c r="D22" s="25"/>
      <c r="E22" s="24"/>
      <c r="F22" s="3"/>
      <c r="G22" s="4"/>
      <c r="H22" s="30">
        <f>SUM(G5:G21)</f>
        <v>37316423</v>
      </c>
      <c r="I22" s="30">
        <f>SUM(G5:G21)</f>
        <v>37316423</v>
      </c>
      <c r="J22" s="31"/>
      <c r="K22" s="5"/>
      <c r="L22" s="5"/>
    </row>
    <row r="23" spans="1:12" s="15" customFormat="1">
      <c r="A23" s="16" t="s">
        <v>9</v>
      </c>
      <c r="B23" s="17" t="s">
        <v>97</v>
      </c>
      <c r="C23" s="130" t="s">
        <v>98</v>
      </c>
      <c r="D23" s="23"/>
      <c r="E23" s="24"/>
      <c r="F23" s="3"/>
      <c r="G23" s="3"/>
      <c r="H23" s="28"/>
      <c r="I23" s="28"/>
      <c r="J23" s="36"/>
      <c r="K23" s="14"/>
      <c r="L23" s="14"/>
    </row>
    <row r="24" spans="1:12" s="35" customFormat="1" ht="12.75" customHeight="1">
      <c r="A24" s="16"/>
      <c r="B24" s="17"/>
      <c r="C24" s="128" t="s">
        <v>45</v>
      </c>
      <c r="D24" s="23">
        <v>486</v>
      </c>
      <c r="E24" s="23" t="s">
        <v>42</v>
      </c>
      <c r="F24" s="3">
        <v>122</v>
      </c>
      <c r="G24" s="4">
        <f t="shared" ref="G24:G31" si="3">D24*F24</f>
        <v>59292</v>
      </c>
      <c r="H24" s="30"/>
      <c r="I24" s="3"/>
      <c r="J24" s="33"/>
      <c r="K24" s="34"/>
      <c r="L24" s="34"/>
    </row>
    <row r="25" spans="1:12" s="35" customFormat="1" ht="12.75" customHeight="1">
      <c r="A25" s="16"/>
      <c r="B25" s="17"/>
      <c r="C25" s="128" t="s">
        <v>86</v>
      </c>
      <c r="D25" s="23">
        <v>486</v>
      </c>
      <c r="E25" s="23" t="s">
        <v>42</v>
      </c>
      <c r="F25" s="3">
        <v>320</v>
      </c>
      <c r="G25" s="4">
        <f t="shared" si="3"/>
        <v>155520</v>
      </c>
      <c r="H25" s="30"/>
      <c r="I25" s="3"/>
      <c r="J25" s="33"/>
      <c r="K25" s="34"/>
      <c r="L25" s="34"/>
    </row>
    <row r="26" spans="1:12" s="35" customFormat="1" ht="12.75" customHeight="1">
      <c r="A26" s="16"/>
      <c r="B26" s="17"/>
      <c r="C26" s="128" t="s">
        <v>49</v>
      </c>
      <c r="D26" s="23">
        <v>974.34</v>
      </c>
      <c r="E26" s="23" t="s">
        <v>48</v>
      </c>
      <c r="F26" s="3">
        <v>200</v>
      </c>
      <c r="G26" s="4">
        <f t="shared" si="3"/>
        <v>194868</v>
      </c>
      <c r="H26" s="30"/>
      <c r="I26" s="3"/>
      <c r="J26" s="33"/>
      <c r="K26" s="34"/>
      <c r="L26" s="34"/>
    </row>
    <row r="27" spans="1:12" s="35" customFormat="1" ht="24.95" customHeight="1">
      <c r="A27" s="16"/>
      <c r="B27" s="17"/>
      <c r="C27" s="128" t="s">
        <v>57</v>
      </c>
      <c r="D27" s="23">
        <v>1080</v>
      </c>
      <c r="E27" s="23" t="s">
        <v>41</v>
      </c>
      <c r="F27" s="3">
        <v>1100</v>
      </c>
      <c r="G27" s="4">
        <f t="shared" si="3"/>
        <v>1188000</v>
      </c>
      <c r="H27" s="30"/>
      <c r="I27" s="3"/>
      <c r="J27" s="33"/>
      <c r="K27" s="34"/>
      <c r="L27" s="34"/>
    </row>
    <row r="28" spans="1:12">
      <c r="A28" s="16"/>
      <c r="B28" s="17"/>
      <c r="C28" s="128" t="s">
        <v>44</v>
      </c>
      <c r="D28" s="23">
        <v>864</v>
      </c>
      <c r="E28" s="24" t="s">
        <v>31</v>
      </c>
      <c r="F28" s="3">
        <v>300</v>
      </c>
      <c r="G28" s="26">
        <f t="shared" si="3"/>
        <v>259200</v>
      </c>
      <c r="H28" s="3"/>
      <c r="I28" s="5"/>
      <c r="J28" s="21"/>
      <c r="K28" s="5"/>
      <c r="L28" s="5"/>
    </row>
    <row r="29" spans="1:12" s="35" customFormat="1" ht="12.75" customHeight="1">
      <c r="A29" s="16"/>
      <c r="B29" s="17"/>
      <c r="C29" s="128" t="s">
        <v>58</v>
      </c>
      <c r="D29" s="23">
        <v>90</v>
      </c>
      <c r="E29" s="23" t="s">
        <v>48</v>
      </c>
      <c r="F29" s="3">
        <v>235</v>
      </c>
      <c r="G29" s="4">
        <f t="shared" si="3"/>
        <v>21150</v>
      </c>
      <c r="H29" s="30"/>
      <c r="I29" s="3"/>
      <c r="J29" s="33"/>
      <c r="K29" s="34"/>
      <c r="L29" s="34"/>
    </row>
    <row r="30" spans="1:12" s="35" customFormat="1" ht="12.75" customHeight="1">
      <c r="A30" s="16"/>
      <c r="B30" s="17"/>
      <c r="C30" s="128" t="s">
        <v>59</v>
      </c>
      <c r="D30" s="23">
        <v>90</v>
      </c>
      <c r="E30" s="23" t="s">
        <v>48</v>
      </c>
      <c r="F30" s="3">
        <v>200</v>
      </c>
      <c r="G30" s="4">
        <f t="shared" si="3"/>
        <v>18000</v>
      </c>
      <c r="H30" s="30"/>
      <c r="I30" s="3"/>
      <c r="J30" s="33"/>
      <c r="K30" s="34"/>
      <c r="L30" s="34"/>
    </row>
    <row r="31" spans="1:12" s="35" customFormat="1" ht="12.75" customHeight="1">
      <c r="A31" s="16"/>
      <c r="B31" s="17"/>
      <c r="C31" s="128" t="s">
        <v>52</v>
      </c>
      <c r="D31" s="23">
        <v>650</v>
      </c>
      <c r="E31" s="23" t="s">
        <v>48</v>
      </c>
      <c r="F31" s="3">
        <v>56</v>
      </c>
      <c r="G31" s="4">
        <f t="shared" si="3"/>
        <v>36400</v>
      </c>
      <c r="H31" s="30"/>
      <c r="I31" s="3"/>
      <c r="J31" s="33"/>
      <c r="K31" s="34"/>
      <c r="L31" s="34"/>
    </row>
    <row r="32" spans="1:12">
      <c r="A32" s="16"/>
      <c r="B32" s="17"/>
      <c r="C32" s="128"/>
      <c r="D32" s="25"/>
      <c r="E32" s="24"/>
      <c r="F32" s="3"/>
      <c r="G32" s="4"/>
      <c r="H32" s="30">
        <f>SUM(G23:G31)</f>
        <v>1932430</v>
      </c>
      <c r="I32" s="4"/>
      <c r="J32" s="31">
        <f>SUM(G23:G31)</f>
        <v>1932430</v>
      </c>
      <c r="K32" s="5"/>
      <c r="L32" s="5"/>
    </row>
    <row r="33" spans="1:12" s="15" customFormat="1">
      <c r="A33" s="16"/>
      <c r="B33" s="17"/>
      <c r="C33" s="128"/>
      <c r="D33" s="23"/>
      <c r="E33" s="24"/>
      <c r="F33" s="3"/>
      <c r="G33" s="66"/>
      <c r="H33" s="141"/>
      <c r="I33" s="142"/>
      <c r="J33" s="36"/>
      <c r="K33" s="14"/>
      <c r="L33" s="14"/>
    </row>
    <row r="34" spans="1:12" ht="12.75" customHeight="1">
      <c r="A34" s="16" t="s">
        <v>9</v>
      </c>
      <c r="B34" s="17" t="s">
        <v>96</v>
      </c>
      <c r="C34" s="129" t="s">
        <v>66</v>
      </c>
      <c r="D34" s="25"/>
      <c r="E34" s="25"/>
      <c r="F34" s="3"/>
      <c r="G34" s="4"/>
      <c r="H34" s="30"/>
      <c r="I34" s="4"/>
      <c r="J34" s="29"/>
      <c r="K34" s="5"/>
      <c r="L34" s="5"/>
    </row>
    <row r="35" spans="1:12" ht="12.75" customHeight="1">
      <c r="A35" s="16"/>
      <c r="B35" s="17"/>
      <c r="C35" s="128" t="s">
        <v>70</v>
      </c>
      <c r="D35" s="23">
        <v>3501</v>
      </c>
      <c r="E35" s="24" t="s">
        <v>41</v>
      </c>
      <c r="F35" s="3">
        <v>140</v>
      </c>
      <c r="G35" s="3">
        <f>D35*F35</f>
        <v>490140</v>
      </c>
      <c r="H35" s="3"/>
      <c r="I35" s="5"/>
      <c r="J35" s="21"/>
      <c r="K35" s="5"/>
      <c r="L35" s="5"/>
    </row>
    <row r="36" spans="1:12" s="35" customFormat="1" ht="12.75" customHeight="1">
      <c r="A36" s="16"/>
      <c r="B36" s="17"/>
      <c r="C36" s="128" t="s">
        <v>45</v>
      </c>
      <c r="D36" s="23">
        <v>650</v>
      </c>
      <c r="E36" s="23" t="s">
        <v>42</v>
      </c>
      <c r="F36" s="3">
        <v>122</v>
      </c>
      <c r="G36" s="4">
        <f t="shared" ref="G36:G44" si="4">D36*F36</f>
        <v>79300</v>
      </c>
      <c r="H36" s="30"/>
      <c r="I36" s="3"/>
      <c r="J36" s="33"/>
      <c r="K36" s="34"/>
      <c r="L36" s="34"/>
    </row>
    <row r="37" spans="1:12" s="35" customFormat="1" ht="12.75" customHeight="1">
      <c r="A37" s="16"/>
      <c r="B37" s="17"/>
      <c r="C37" s="128" t="s">
        <v>86</v>
      </c>
      <c r="D37" s="23">
        <v>650</v>
      </c>
      <c r="E37" s="23" t="s">
        <v>42</v>
      </c>
      <c r="F37" s="3">
        <v>320</v>
      </c>
      <c r="G37" s="4">
        <f t="shared" si="4"/>
        <v>208000</v>
      </c>
      <c r="H37" s="30"/>
      <c r="I37" s="3"/>
      <c r="J37" s="33"/>
      <c r="K37" s="34"/>
      <c r="L37" s="34"/>
    </row>
    <row r="38" spans="1:12" s="35" customFormat="1" ht="12.75" customHeight="1">
      <c r="A38" s="16"/>
      <c r="B38" s="17"/>
      <c r="C38" s="128" t="s">
        <v>49</v>
      </c>
      <c r="D38" s="23">
        <v>775</v>
      </c>
      <c r="E38" s="23" t="s">
        <v>48</v>
      </c>
      <c r="F38" s="3">
        <v>200</v>
      </c>
      <c r="G38" s="4">
        <f t="shared" si="4"/>
        <v>155000</v>
      </c>
      <c r="H38" s="30"/>
      <c r="I38" s="3"/>
      <c r="J38" s="33"/>
      <c r="K38" s="34"/>
      <c r="L38" s="34"/>
    </row>
    <row r="39" spans="1:12" s="35" customFormat="1" ht="24.95" customHeight="1">
      <c r="A39" s="16"/>
      <c r="B39" s="17"/>
      <c r="C39" s="128" t="s">
        <v>56</v>
      </c>
      <c r="D39" s="23">
        <v>1332</v>
      </c>
      <c r="E39" s="23" t="s">
        <v>41</v>
      </c>
      <c r="F39" s="3">
        <v>680</v>
      </c>
      <c r="G39" s="4">
        <f t="shared" si="4"/>
        <v>905760</v>
      </c>
      <c r="H39" s="30"/>
      <c r="I39" s="3"/>
      <c r="J39" s="33"/>
      <c r="K39" s="34"/>
      <c r="L39" s="34"/>
    </row>
    <row r="40" spans="1:12" s="35" customFormat="1" ht="24.95" customHeight="1">
      <c r="A40" s="16"/>
      <c r="B40" s="17"/>
      <c r="C40" s="128" t="s">
        <v>57</v>
      </c>
      <c r="D40" s="23">
        <v>3501</v>
      </c>
      <c r="E40" s="23" t="s">
        <v>41</v>
      </c>
      <c r="F40" s="3">
        <v>1100</v>
      </c>
      <c r="G40" s="4">
        <f t="shared" si="4"/>
        <v>3851100</v>
      </c>
      <c r="H40" s="30"/>
      <c r="I40" s="3"/>
      <c r="J40" s="33"/>
      <c r="K40" s="34"/>
      <c r="L40" s="34"/>
    </row>
    <row r="41" spans="1:12">
      <c r="A41" s="16"/>
      <c r="B41" s="17"/>
      <c r="C41" s="128" t="s">
        <v>44</v>
      </c>
      <c r="D41" s="23">
        <v>4231</v>
      </c>
      <c r="E41" s="24" t="s">
        <v>31</v>
      </c>
      <c r="F41" s="3">
        <v>300</v>
      </c>
      <c r="G41" s="26">
        <f t="shared" si="4"/>
        <v>1269300</v>
      </c>
      <c r="H41" s="3"/>
      <c r="I41" s="5"/>
      <c r="J41" s="21"/>
      <c r="K41" s="5"/>
      <c r="L41" s="5"/>
    </row>
    <row r="42" spans="1:12" s="35" customFormat="1" ht="12.75" customHeight="1">
      <c r="A42" s="16"/>
      <c r="B42" s="17"/>
      <c r="C42" s="128" t="s">
        <v>58</v>
      </c>
      <c r="D42" s="23">
        <v>354</v>
      </c>
      <c r="E42" s="23" t="s">
        <v>48</v>
      </c>
      <c r="F42" s="3">
        <v>235</v>
      </c>
      <c r="G42" s="4">
        <f t="shared" si="4"/>
        <v>83190</v>
      </c>
      <c r="H42" s="30"/>
      <c r="I42" s="3"/>
      <c r="J42" s="33"/>
      <c r="K42" s="34"/>
      <c r="L42" s="34"/>
    </row>
    <row r="43" spans="1:12" s="35" customFormat="1" ht="12.75" customHeight="1">
      <c r="A43" s="16"/>
      <c r="B43" s="17"/>
      <c r="C43" s="128" t="s">
        <v>59</v>
      </c>
      <c r="D43" s="23">
        <v>354</v>
      </c>
      <c r="E43" s="23" t="s">
        <v>48</v>
      </c>
      <c r="F43" s="3">
        <v>200</v>
      </c>
      <c r="G43" s="4">
        <f t="shared" si="4"/>
        <v>70800</v>
      </c>
      <c r="H43" s="30"/>
      <c r="I43" s="3"/>
      <c r="J43" s="33"/>
      <c r="K43" s="34"/>
      <c r="L43" s="34"/>
    </row>
    <row r="44" spans="1:12" s="35" customFormat="1" ht="12.75" customHeight="1">
      <c r="A44" s="16"/>
      <c r="B44" s="17"/>
      <c r="C44" s="128" t="s">
        <v>52</v>
      </c>
      <c r="D44" s="23">
        <v>1424</v>
      </c>
      <c r="E44" s="23" t="s">
        <v>48</v>
      </c>
      <c r="F44" s="3">
        <v>56</v>
      </c>
      <c r="G44" s="4">
        <f t="shared" si="4"/>
        <v>79744</v>
      </c>
      <c r="H44" s="30"/>
      <c r="I44" s="3"/>
      <c r="J44" s="33"/>
      <c r="K44" s="34"/>
      <c r="L44" s="34"/>
    </row>
    <row r="45" spans="1:12">
      <c r="A45" s="16"/>
      <c r="B45" s="17"/>
      <c r="C45" s="128"/>
      <c r="D45" s="25"/>
      <c r="E45" s="24"/>
      <c r="F45" s="3"/>
      <c r="G45" s="4"/>
      <c r="H45" s="30">
        <f>SUM(G35:G44)</f>
        <v>7192334</v>
      </c>
      <c r="I45" s="4"/>
      <c r="J45" s="31">
        <f>SUM(G35:G44)</f>
        <v>7192334</v>
      </c>
      <c r="K45" s="5"/>
      <c r="L45" s="5"/>
    </row>
    <row r="46" spans="1:12" ht="12.75" customHeight="1">
      <c r="A46" s="16" t="s">
        <v>9</v>
      </c>
      <c r="B46" s="17" t="s">
        <v>39</v>
      </c>
      <c r="C46" s="132" t="s">
        <v>53</v>
      </c>
      <c r="D46" s="25"/>
      <c r="E46" s="25"/>
      <c r="F46" s="3"/>
      <c r="G46" s="4"/>
      <c r="H46" s="30"/>
      <c r="I46" s="4"/>
      <c r="J46" s="29"/>
      <c r="K46" s="5"/>
      <c r="L46" s="5"/>
    </row>
    <row r="47" spans="1:12" ht="12.75" customHeight="1">
      <c r="A47" s="16"/>
      <c r="B47" s="22"/>
      <c r="C47" s="128" t="s">
        <v>54</v>
      </c>
      <c r="D47" s="25">
        <v>680</v>
      </c>
      <c r="E47" s="23" t="s">
        <v>31</v>
      </c>
      <c r="F47" s="3">
        <v>6200</v>
      </c>
      <c r="G47" s="4">
        <f>D47*F47</f>
        <v>4216000</v>
      </c>
      <c r="H47" s="30"/>
      <c r="I47" s="4"/>
      <c r="J47" s="29"/>
      <c r="K47" s="5"/>
      <c r="L47" s="5"/>
    </row>
    <row r="48" spans="1:12" ht="12.75" customHeight="1">
      <c r="A48" s="16"/>
      <c r="B48" s="22"/>
      <c r="C48" s="128" t="s">
        <v>55</v>
      </c>
      <c r="D48" s="25">
        <v>14</v>
      </c>
      <c r="E48" s="25" t="s">
        <v>36</v>
      </c>
      <c r="F48" s="3">
        <v>20000</v>
      </c>
      <c r="G48" s="4">
        <f>D48*F48</f>
        <v>280000</v>
      </c>
      <c r="H48" s="30"/>
      <c r="I48" s="4"/>
      <c r="J48" s="29"/>
      <c r="K48" s="5"/>
      <c r="L48" s="5"/>
    </row>
    <row r="49" spans="1:12" ht="12.75" customHeight="1">
      <c r="A49" s="16"/>
      <c r="B49" s="22"/>
      <c r="C49" s="128" t="s">
        <v>84</v>
      </c>
      <c r="D49" s="25">
        <v>1050</v>
      </c>
      <c r="E49" s="23" t="s">
        <v>31</v>
      </c>
      <c r="F49" s="3">
        <v>7150</v>
      </c>
      <c r="G49" s="4">
        <f>D49*F49</f>
        <v>7507500</v>
      </c>
      <c r="H49" s="30"/>
      <c r="I49" s="4"/>
      <c r="J49" s="29"/>
      <c r="K49" s="5"/>
      <c r="L49" s="5"/>
    </row>
    <row r="50" spans="1:12" ht="12.75" customHeight="1">
      <c r="A50" s="16"/>
      <c r="B50" s="22"/>
      <c r="C50" s="128" t="s">
        <v>85</v>
      </c>
      <c r="D50" s="25">
        <v>21</v>
      </c>
      <c r="E50" s="25" t="s">
        <v>36</v>
      </c>
      <c r="F50" s="3">
        <v>20000</v>
      </c>
      <c r="G50" s="4">
        <f>D50*F50</f>
        <v>420000</v>
      </c>
      <c r="H50" s="30"/>
      <c r="I50" s="4"/>
      <c r="J50" s="29"/>
      <c r="K50" s="5"/>
      <c r="L50" s="5"/>
    </row>
    <row r="51" spans="1:12" ht="12.75" customHeight="1">
      <c r="A51" s="16"/>
      <c r="B51" s="17"/>
      <c r="C51" s="127"/>
      <c r="D51" s="25"/>
      <c r="E51" s="25"/>
      <c r="F51" s="3"/>
      <c r="H51" s="93">
        <f>SUM(G47:G50)</f>
        <v>12423500</v>
      </c>
      <c r="I51" s="94">
        <f>(H51*0.4)</f>
        <v>4969400</v>
      </c>
      <c r="J51" s="31">
        <f>(H51*0.7)</f>
        <v>8696450</v>
      </c>
      <c r="K51" s="5"/>
      <c r="L51" s="5"/>
    </row>
    <row r="52" spans="1:12" s="15" customFormat="1">
      <c r="A52" s="16" t="s">
        <v>9</v>
      </c>
      <c r="B52" s="17" t="s">
        <v>93</v>
      </c>
      <c r="C52" s="129" t="s">
        <v>67</v>
      </c>
      <c r="D52" s="23"/>
      <c r="E52" s="26"/>
      <c r="F52" s="3"/>
      <c r="G52" s="27"/>
      <c r="H52" s="28"/>
      <c r="I52" s="3"/>
      <c r="J52" s="33"/>
      <c r="K52" s="14"/>
      <c r="L52" s="14"/>
    </row>
    <row r="53" spans="1:12" s="15" customFormat="1">
      <c r="A53" s="16"/>
      <c r="B53" s="17"/>
      <c r="C53" s="128" t="s">
        <v>94</v>
      </c>
      <c r="D53" s="23">
        <v>360</v>
      </c>
      <c r="E53" s="23" t="s">
        <v>31</v>
      </c>
      <c r="F53" s="3">
        <v>2600</v>
      </c>
      <c r="G53" s="3">
        <f>D53*F53</f>
        <v>936000</v>
      </c>
      <c r="H53" s="28"/>
      <c r="I53" s="3"/>
      <c r="J53" s="33"/>
      <c r="K53" s="14"/>
      <c r="L53" s="14"/>
    </row>
    <row r="54" spans="1:12" s="15" customFormat="1">
      <c r="A54" s="16"/>
      <c r="B54" s="17"/>
      <c r="C54" s="128"/>
      <c r="D54" s="23"/>
      <c r="E54" s="24"/>
      <c r="F54" s="3"/>
      <c r="G54" s="3"/>
      <c r="H54" s="28">
        <f>SUM(G52:G53)</f>
        <v>936000</v>
      </c>
      <c r="I54" s="3"/>
      <c r="J54" s="36">
        <f>SUM(G52:G53)</f>
        <v>936000</v>
      </c>
      <c r="K54" s="14"/>
      <c r="L54" s="14"/>
    </row>
    <row r="55" spans="1:12" s="35" customFormat="1" ht="12.75" customHeight="1">
      <c r="A55" s="16"/>
      <c r="B55" s="17"/>
      <c r="C55" s="131"/>
      <c r="D55" s="23"/>
      <c r="E55" s="26"/>
      <c r="F55" s="3"/>
      <c r="G55" s="27"/>
      <c r="H55" s="28"/>
      <c r="I55" s="30"/>
      <c r="J55" s="31"/>
      <c r="K55" s="34"/>
      <c r="L55" s="34"/>
    </row>
    <row r="56" spans="1:12" s="35" customFormat="1" ht="12.75" customHeight="1">
      <c r="A56" s="16" t="s">
        <v>9</v>
      </c>
      <c r="B56" s="17" t="s">
        <v>46</v>
      </c>
      <c r="C56" s="131" t="s">
        <v>88</v>
      </c>
      <c r="D56" s="23"/>
      <c r="E56" s="26"/>
      <c r="F56" s="3"/>
      <c r="G56" s="27"/>
      <c r="H56" s="32"/>
      <c r="I56" s="3"/>
      <c r="J56" s="33"/>
      <c r="K56" s="34"/>
      <c r="L56" s="34"/>
    </row>
    <row r="57" spans="1:12" s="35" customFormat="1" ht="12.75" customHeight="1">
      <c r="A57" s="16"/>
      <c r="B57" s="17"/>
      <c r="C57" s="128" t="s">
        <v>47</v>
      </c>
      <c r="D57" s="23">
        <v>2</v>
      </c>
      <c r="E57" s="23" t="s">
        <v>36</v>
      </c>
      <c r="F57" s="3">
        <v>38000</v>
      </c>
      <c r="G57" s="3">
        <f>D57*F57</f>
        <v>76000</v>
      </c>
      <c r="H57" s="28"/>
      <c r="I57" s="3"/>
      <c r="J57" s="33"/>
      <c r="K57" s="34"/>
      <c r="L57" s="34"/>
    </row>
    <row r="58" spans="1:12" s="35" customFormat="1" ht="12.75" customHeight="1">
      <c r="A58" s="16"/>
      <c r="B58" s="17"/>
      <c r="C58" s="128" t="s">
        <v>71</v>
      </c>
      <c r="D58" s="23">
        <v>85</v>
      </c>
      <c r="E58" s="23" t="s">
        <v>31</v>
      </c>
      <c r="F58" s="3">
        <v>700</v>
      </c>
      <c r="G58" s="4">
        <f>D58*F58</f>
        <v>59500</v>
      </c>
      <c r="H58" s="30"/>
      <c r="I58" s="3"/>
      <c r="J58" s="33"/>
      <c r="K58" s="34"/>
      <c r="L58" s="34"/>
    </row>
    <row r="59" spans="1:12" ht="12.75" customHeight="1">
      <c r="A59" s="16"/>
      <c r="B59" s="17"/>
      <c r="C59" s="127"/>
      <c r="D59" s="25"/>
      <c r="E59" s="25"/>
      <c r="F59" s="3"/>
      <c r="G59" s="4"/>
      <c r="H59" s="30">
        <f>SUM(G57:G58)</f>
        <v>135500</v>
      </c>
      <c r="J59" s="31">
        <f>SUM(G57:G58)</f>
        <v>135500</v>
      </c>
      <c r="K59" s="5"/>
      <c r="L59" s="5"/>
    </row>
    <row r="60" spans="1:12" ht="12.75" customHeight="1">
      <c r="A60" s="16"/>
      <c r="B60" s="17"/>
      <c r="C60" s="127"/>
      <c r="D60" s="25"/>
      <c r="E60" s="25"/>
      <c r="F60" s="3"/>
      <c r="G60" s="4"/>
      <c r="H60" s="30"/>
      <c r="J60" s="31"/>
      <c r="K60" s="5"/>
      <c r="L60" s="5"/>
    </row>
    <row r="61" spans="1:12" s="35" customFormat="1" ht="12.75" customHeight="1">
      <c r="A61" s="16" t="s">
        <v>9</v>
      </c>
      <c r="B61" s="17" t="s">
        <v>68</v>
      </c>
      <c r="C61" s="132" t="s">
        <v>69</v>
      </c>
      <c r="D61" s="23"/>
      <c r="E61" s="26"/>
      <c r="F61" s="3"/>
      <c r="G61" s="27"/>
      <c r="H61" s="30"/>
      <c r="I61" s="3"/>
      <c r="J61" s="33"/>
      <c r="K61" s="34"/>
      <c r="L61" s="34"/>
    </row>
    <row r="62" spans="1:12" s="35" customFormat="1" ht="12.75" customHeight="1">
      <c r="A62" s="16"/>
      <c r="B62" s="17"/>
      <c r="C62" s="128" t="s">
        <v>61</v>
      </c>
      <c r="D62" s="23">
        <v>1600</v>
      </c>
      <c r="E62" s="24" t="s">
        <v>41</v>
      </c>
      <c r="F62" s="3">
        <v>165</v>
      </c>
      <c r="G62" s="3">
        <f>D62*F62</f>
        <v>264000</v>
      </c>
      <c r="H62" s="30"/>
      <c r="I62" s="3"/>
      <c r="J62" s="33"/>
      <c r="K62" s="34"/>
      <c r="L62" s="34"/>
    </row>
    <row r="63" spans="1:12" s="35" customFormat="1" ht="12.75" customHeight="1" thickBot="1">
      <c r="A63" s="16"/>
      <c r="B63" s="17"/>
      <c r="C63" s="132"/>
      <c r="D63" s="23"/>
      <c r="E63" s="26"/>
      <c r="F63" s="3"/>
      <c r="G63" s="27"/>
      <c r="H63" s="30">
        <f>SUM(G61:G62)</f>
        <v>264000</v>
      </c>
      <c r="I63" s="30">
        <f>SUM(G61:G62)</f>
        <v>264000</v>
      </c>
      <c r="J63" s="31"/>
      <c r="K63" s="34"/>
      <c r="L63" s="34"/>
    </row>
    <row r="64" spans="1:12" s="44" customFormat="1" ht="46.5" customHeight="1" thickBot="1">
      <c r="A64" s="151" t="s">
        <v>91</v>
      </c>
      <c r="B64" s="152"/>
      <c r="C64" s="152"/>
      <c r="D64" s="152"/>
      <c r="E64" s="87"/>
      <c r="F64" s="39"/>
      <c r="G64" s="40">
        <f>SUM(G4:G63)</f>
        <v>60200187</v>
      </c>
      <c r="H64" s="39">
        <f>SUM(H4:H63)</f>
        <v>60200187</v>
      </c>
      <c r="I64" s="39">
        <f>SUM(I4:I63)</f>
        <v>42549823</v>
      </c>
      <c r="J64" s="41">
        <f>SUM(J4:J63)</f>
        <v>18892714</v>
      </c>
      <c r="K64" s="42"/>
      <c r="L64" s="43"/>
    </row>
    <row r="65" spans="1:12" s="44" customFormat="1" ht="12.75" customHeight="1">
      <c r="A65" s="45"/>
      <c r="B65" s="46"/>
      <c r="C65" s="47"/>
      <c r="D65" s="48"/>
      <c r="E65" s="88"/>
      <c r="F65" s="42"/>
      <c r="G65" s="42"/>
      <c r="H65" s="42"/>
      <c r="I65" s="49"/>
      <c r="J65" s="50"/>
      <c r="K65" s="43"/>
      <c r="L65" s="43"/>
    </row>
    <row r="66" spans="1:12" s="35" customFormat="1" ht="15.75" customHeight="1">
      <c r="A66" s="16"/>
      <c r="B66" s="17"/>
      <c r="C66" s="47" t="s">
        <v>92</v>
      </c>
      <c r="D66" s="51"/>
      <c r="E66" s="48"/>
      <c r="F66" s="37"/>
      <c r="G66" s="42"/>
      <c r="H66" s="42">
        <f>H64*0.21</f>
        <v>12642039.27</v>
      </c>
      <c r="I66" s="42">
        <f>I64*0.21</f>
        <v>8935462.8300000001</v>
      </c>
      <c r="J66" s="52">
        <f>J64*0.21</f>
        <v>3967469.94</v>
      </c>
      <c r="K66" s="42"/>
      <c r="L66" s="34"/>
    </row>
    <row r="67" spans="1:12" ht="31.5" customHeight="1">
      <c r="A67" s="53"/>
      <c r="B67" s="54"/>
      <c r="C67" s="47" t="s">
        <v>63</v>
      </c>
      <c r="D67" s="48"/>
      <c r="E67" s="51"/>
      <c r="F67" s="42"/>
      <c r="G67" s="42"/>
      <c r="H67" s="42">
        <f>(H64+H66)*0.03</f>
        <v>2185266.7881</v>
      </c>
      <c r="I67" s="42">
        <f>(I64+I66)*0.03</f>
        <v>1544558.5748999999</v>
      </c>
      <c r="J67" s="52">
        <f>(J64+J66)*0.03</f>
        <v>685805.51820000005</v>
      </c>
      <c r="K67" s="42"/>
      <c r="L67" s="5"/>
    </row>
    <row r="68" spans="1:12" ht="15.75" customHeight="1" thickBot="1">
      <c r="A68" s="53"/>
      <c r="B68" s="54"/>
      <c r="C68" s="47" t="s">
        <v>24</v>
      </c>
      <c r="D68" s="48"/>
      <c r="E68" s="48"/>
      <c r="F68" s="42"/>
      <c r="G68" s="48"/>
      <c r="H68" s="48">
        <f>(H64+H66+H67)*0.1</f>
        <v>7502749.3058100007</v>
      </c>
      <c r="I68" s="48">
        <f>(I64+I66+I67)*0.1</f>
        <v>5302984.4404899999</v>
      </c>
      <c r="J68" s="125">
        <f>(J64+J66+J67)*0.1</f>
        <v>2354598.94582</v>
      </c>
      <c r="K68" s="48"/>
      <c r="L68" s="5"/>
    </row>
    <row r="69" spans="1:12" s="35" customFormat="1" ht="30" customHeight="1" thickBot="1">
      <c r="A69" s="153" t="s">
        <v>91</v>
      </c>
      <c r="B69" s="154"/>
      <c r="C69" s="154"/>
      <c r="D69" s="154"/>
      <c r="E69" s="38"/>
      <c r="F69" s="55"/>
      <c r="G69" s="56"/>
      <c r="H69" s="39">
        <f>SUM(H64:H68)</f>
        <v>82530242.363910004</v>
      </c>
      <c r="I69" s="39">
        <f>SUM(I64:I68)</f>
        <v>58332828.845389999</v>
      </c>
      <c r="J69" s="41">
        <f>SUM(J64:J68)</f>
        <v>25900588.40402</v>
      </c>
      <c r="K69" s="42"/>
      <c r="L69" s="34"/>
    </row>
    <row r="70" spans="1:12" s="35" customFormat="1" ht="12.75" customHeight="1">
      <c r="A70" s="57"/>
      <c r="B70" s="17"/>
      <c r="C70" s="18"/>
      <c r="D70" s="51"/>
      <c r="E70" s="89"/>
      <c r="F70" s="37"/>
      <c r="G70" s="37"/>
      <c r="H70" s="37"/>
      <c r="I70" s="34"/>
      <c r="J70" s="34"/>
      <c r="K70" s="34"/>
      <c r="L70" s="34"/>
    </row>
    <row r="71" spans="1:12" s="35" customFormat="1" ht="12.75" customHeight="1">
      <c r="A71" s="58"/>
      <c r="B71" s="59"/>
      <c r="C71" s="60"/>
      <c r="D71" s="51"/>
      <c r="E71" s="51"/>
      <c r="F71" s="61"/>
      <c r="G71" s="37"/>
      <c r="H71" s="37"/>
      <c r="I71" s="34"/>
      <c r="J71" s="34"/>
      <c r="K71" s="34"/>
      <c r="L71" s="34"/>
    </row>
    <row r="72" spans="1:12" s="35" customFormat="1" ht="12.75" customHeight="1">
      <c r="A72" s="58"/>
      <c r="B72" s="59"/>
      <c r="C72" s="60"/>
      <c r="D72" s="51"/>
      <c r="E72" s="51"/>
      <c r="F72" s="61"/>
      <c r="G72" s="37"/>
      <c r="H72" s="37"/>
      <c r="I72" s="34"/>
      <c r="J72" s="34"/>
      <c r="K72" s="34"/>
      <c r="L72" s="34"/>
    </row>
    <row r="73" spans="1:12" s="35" customFormat="1" ht="12.75" customHeight="1">
      <c r="A73" s="58"/>
      <c r="B73" s="59"/>
      <c r="C73" s="60"/>
      <c r="D73" s="51"/>
      <c r="E73" s="51"/>
      <c r="F73" s="61"/>
      <c r="G73" s="37"/>
      <c r="H73" s="37"/>
      <c r="I73" s="34"/>
      <c r="J73" s="34"/>
      <c r="K73" s="34"/>
      <c r="L73" s="34"/>
    </row>
    <row r="74" spans="1:12" s="35" customFormat="1" ht="12.75" customHeight="1">
      <c r="A74" s="58"/>
      <c r="B74" s="59"/>
      <c r="C74" s="60"/>
      <c r="D74" s="51"/>
      <c r="E74" s="51"/>
      <c r="F74" s="61"/>
      <c r="G74" s="37"/>
      <c r="H74" s="37"/>
      <c r="I74" s="34"/>
      <c r="J74" s="34"/>
      <c r="K74" s="34"/>
      <c r="L74" s="34"/>
    </row>
    <row r="75" spans="1:12">
      <c r="E75" s="51"/>
    </row>
  </sheetData>
  <mergeCells count="3">
    <mergeCell ref="A1:J1"/>
    <mergeCell ref="A64:D64"/>
    <mergeCell ref="A69:D69"/>
  </mergeCells>
  <phoneticPr fontId="0" type="noConversion"/>
  <printOptions horizontalCentered="1"/>
  <pageMargins left="0.78740157480314965" right="0.19685039370078741" top="1.1811023622047245" bottom="0.51181102362204722" header="0" footer="0"/>
  <pageSetup paperSize="9" orientation="landscape" verticalDpi="300" copies="7" r:id="rId1"/>
  <headerFooter alignWithMargins="0">
    <oddFooter xml:space="preserve">&amp;C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61"/>
  <sheetViews>
    <sheetView topLeftCell="C6" workbookViewId="0">
      <selection activeCell="E30" sqref="E30"/>
    </sheetView>
  </sheetViews>
  <sheetFormatPr defaultRowHeight="12.75"/>
  <cols>
    <col min="1" max="1" width="3.28515625" style="5" customWidth="1"/>
    <col min="2" max="2" width="5.140625" style="5" customWidth="1"/>
    <col min="3" max="3" width="42.85546875" style="5" customWidth="1"/>
    <col min="4" max="4" width="13.140625" style="5" customWidth="1"/>
    <col min="5" max="5" width="12" style="5" customWidth="1"/>
    <col min="6" max="6" width="14.42578125" style="5" customWidth="1"/>
    <col min="7" max="16384" width="9.140625" style="5"/>
  </cols>
  <sheetData>
    <row r="1" spans="1:6" s="6" customFormat="1" ht="31.5" customHeight="1">
      <c r="A1" s="62"/>
      <c r="B1" s="63"/>
      <c r="C1" s="69" t="s">
        <v>15</v>
      </c>
      <c r="D1" s="67"/>
      <c r="E1" s="67"/>
      <c r="F1" s="67"/>
    </row>
    <row r="2" spans="1:6" s="6" customFormat="1" ht="15" customHeight="1" thickBot="1">
      <c r="A2" s="62"/>
      <c r="B2" s="63"/>
      <c r="C2" s="70"/>
      <c r="D2" s="67"/>
      <c r="E2" s="67"/>
      <c r="F2" s="67"/>
    </row>
    <row r="3" spans="1:6" s="6" customFormat="1" ht="21.75" customHeight="1" thickBot="1">
      <c r="A3" s="71"/>
      <c r="B3" s="72"/>
      <c r="C3" s="11" t="s">
        <v>11</v>
      </c>
      <c r="D3" s="12" t="s">
        <v>65</v>
      </c>
      <c r="E3" s="12" t="s">
        <v>92</v>
      </c>
      <c r="F3" s="73" t="s">
        <v>14</v>
      </c>
    </row>
    <row r="4" spans="1:6" s="6" customFormat="1" ht="12.75" customHeight="1">
      <c r="A4" s="71"/>
      <c r="B4" s="53"/>
      <c r="C4" s="74"/>
      <c r="D4" s="75"/>
      <c r="E4" s="75"/>
      <c r="F4" s="76"/>
    </row>
    <row r="5" spans="1:6" s="6" customFormat="1" ht="13.5" customHeight="1">
      <c r="A5" s="77"/>
      <c r="B5" s="78"/>
      <c r="C5" s="8"/>
      <c r="D5" s="4"/>
      <c r="E5" s="4"/>
      <c r="F5" s="29"/>
    </row>
    <row r="6" spans="1:6" s="6" customFormat="1" ht="11.25" customHeight="1">
      <c r="A6" s="77"/>
      <c r="B6" s="79" t="s">
        <v>19</v>
      </c>
      <c r="C6" s="80" t="s">
        <v>17</v>
      </c>
      <c r="D6" s="27"/>
      <c r="E6" s="81"/>
      <c r="F6" s="90"/>
    </row>
    <row r="7" spans="1:6" s="6" customFormat="1">
      <c r="A7" s="77"/>
      <c r="B7" s="78"/>
      <c r="C7" s="8" t="s">
        <v>32</v>
      </c>
      <c r="D7" s="4">
        <v>100000</v>
      </c>
      <c r="E7" s="81">
        <f>(D7*0.21)</f>
        <v>21000</v>
      </c>
      <c r="F7" s="82">
        <f>(D7+E7)</f>
        <v>121000</v>
      </c>
    </row>
    <row r="8" spans="1:6" s="6" customFormat="1">
      <c r="A8" s="77"/>
      <c r="B8" s="78"/>
      <c r="C8" s="8" t="s">
        <v>33</v>
      </c>
      <c r="D8" s="3">
        <v>600000</v>
      </c>
      <c r="E8" s="81">
        <f>(D8*0.21)</f>
        <v>126000</v>
      </c>
      <c r="F8" s="82">
        <f>(D8+E8)</f>
        <v>726000</v>
      </c>
    </row>
    <row r="9" spans="1:6" s="6" customFormat="1">
      <c r="A9" s="77"/>
      <c r="B9" s="78"/>
      <c r="C9" s="8" t="s">
        <v>37</v>
      </c>
      <c r="D9" s="3">
        <v>48000</v>
      </c>
      <c r="E9" s="81">
        <f>(D9*0.21)</f>
        <v>10080</v>
      </c>
      <c r="F9" s="82">
        <f>(D9+E9)</f>
        <v>58080</v>
      </c>
    </row>
    <row r="10" spans="1:6" s="6" customFormat="1">
      <c r="A10" s="77"/>
      <c r="B10" s="78"/>
      <c r="C10" s="8" t="s">
        <v>34</v>
      </c>
      <c r="D10" s="3">
        <v>670000</v>
      </c>
      <c r="E10" s="81">
        <f>(D10*0.21)</f>
        <v>140700</v>
      </c>
      <c r="F10" s="82">
        <f>(D10+E10)</f>
        <v>810700</v>
      </c>
    </row>
    <row r="11" spans="1:6" s="6" customFormat="1">
      <c r="A11" s="77"/>
      <c r="B11" s="78"/>
      <c r="C11" s="8"/>
      <c r="D11" s="4"/>
      <c r="E11" s="81"/>
      <c r="F11" s="82"/>
    </row>
    <row r="12" spans="1:6" s="6" customFormat="1" ht="15" customHeight="1">
      <c r="A12" s="77"/>
      <c r="B12" s="79" t="s">
        <v>19</v>
      </c>
      <c r="C12" s="80" t="s">
        <v>18</v>
      </c>
      <c r="D12" s="81">
        <v>65000</v>
      </c>
      <c r="E12" s="81">
        <f>(D12*0.21)</f>
        <v>13650</v>
      </c>
      <c r="F12" s="82">
        <f>(D12+E12)</f>
        <v>78650</v>
      </c>
    </row>
    <row r="13" spans="1:6" s="6" customFormat="1">
      <c r="A13" s="77"/>
      <c r="B13" s="78"/>
      <c r="C13" s="8"/>
      <c r="D13" s="4"/>
      <c r="E13" s="81"/>
      <c r="F13" s="82"/>
    </row>
    <row r="14" spans="1:6" s="6" customFormat="1">
      <c r="A14" s="77"/>
      <c r="B14" s="78"/>
      <c r="C14" s="8"/>
      <c r="D14" s="4"/>
      <c r="E14" s="81"/>
      <c r="F14" s="82"/>
    </row>
    <row r="15" spans="1:6" s="6" customFormat="1" ht="12" customHeight="1">
      <c r="A15" s="77"/>
      <c r="B15" s="79" t="s">
        <v>19</v>
      </c>
      <c r="C15" s="80" t="s">
        <v>16</v>
      </c>
      <c r="D15" s="81">
        <v>40000</v>
      </c>
      <c r="E15" s="81">
        <f>(D15*0.21)</f>
        <v>8400</v>
      </c>
      <c r="F15" s="82">
        <f>(D15+E15)</f>
        <v>48400</v>
      </c>
    </row>
    <row r="16" spans="1:6" s="6" customFormat="1" ht="12" customHeight="1">
      <c r="A16" s="77"/>
      <c r="B16" s="79"/>
      <c r="C16" s="80"/>
      <c r="D16" s="81"/>
      <c r="E16" s="81"/>
      <c r="F16" s="82"/>
    </row>
    <row r="17" spans="1:6" s="6" customFormat="1">
      <c r="A17" s="77"/>
      <c r="B17" s="78"/>
      <c r="C17" s="8"/>
      <c r="D17" s="4"/>
      <c r="E17" s="81"/>
      <c r="F17" s="82"/>
    </row>
    <row r="18" spans="1:6" s="6" customFormat="1">
      <c r="A18" s="77"/>
      <c r="B18" s="78"/>
      <c r="C18" s="8"/>
      <c r="D18" s="4"/>
      <c r="E18" s="81"/>
      <c r="F18" s="82"/>
    </row>
    <row r="19" spans="1:6" s="6" customFormat="1" ht="13.5" customHeight="1">
      <c r="A19" s="77"/>
      <c r="B19" s="79" t="s">
        <v>20</v>
      </c>
      <c r="C19" s="80" t="s">
        <v>21</v>
      </c>
      <c r="D19" s="81">
        <v>40000</v>
      </c>
      <c r="E19" s="81">
        <f>(D19*0.21)</f>
        <v>8400</v>
      </c>
      <c r="F19" s="82">
        <f>(D19+E19)</f>
        <v>48400</v>
      </c>
    </row>
    <row r="20" spans="1:6" s="6" customFormat="1">
      <c r="A20" s="77"/>
      <c r="B20" s="78"/>
      <c r="C20" s="8"/>
      <c r="D20" s="4"/>
      <c r="E20" s="81"/>
      <c r="F20" s="82"/>
    </row>
    <row r="21" spans="1:6" s="6" customFormat="1">
      <c r="A21" s="77"/>
      <c r="B21" s="78"/>
      <c r="C21" s="8"/>
      <c r="D21" s="83"/>
      <c r="E21" s="81"/>
      <c r="F21" s="82"/>
    </row>
    <row r="22" spans="1:6" s="6" customFormat="1" ht="12.75" customHeight="1">
      <c r="A22" s="77"/>
      <c r="B22" s="79" t="s">
        <v>38</v>
      </c>
      <c r="C22" s="80" t="s">
        <v>30</v>
      </c>
      <c r="D22" s="27">
        <f>2259*60</f>
        <v>135540</v>
      </c>
      <c r="E22" s="81">
        <f>(D22*0.21)</f>
        <v>28463.399999999998</v>
      </c>
      <c r="F22" s="82">
        <f>(D22+E22)</f>
        <v>164003.4</v>
      </c>
    </row>
    <row r="23" spans="1:6" s="6" customFormat="1">
      <c r="A23" s="77"/>
      <c r="B23" s="78"/>
      <c r="C23" s="8"/>
      <c r="D23" s="3"/>
      <c r="E23" s="81"/>
      <c r="F23" s="82"/>
    </row>
    <row r="24" spans="1:6" s="6" customFormat="1">
      <c r="A24" s="77"/>
      <c r="B24" s="78"/>
      <c r="C24" s="8"/>
      <c r="D24" s="4"/>
      <c r="E24" s="81"/>
      <c r="F24" s="82"/>
    </row>
    <row r="25" spans="1:6" s="6" customFormat="1" ht="12.75" customHeight="1">
      <c r="A25" s="77"/>
      <c r="B25" s="79" t="s">
        <v>22</v>
      </c>
      <c r="C25" s="80" t="s">
        <v>99</v>
      </c>
      <c r="D25" s="81">
        <v>1171164</v>
      </c>
      <c r="E25" s="81">
        <f>(D25*0.21)</f>
        <v>245944.44</v>
      </c>
      <c r="F25" s="82">
        <f>(D25+E25)</f>
        <v>1417108.44</v>
      </c>
    </row>
    <row r="26" spans="1:6" s="6" customFormat="1">
      <c r="A26" s="77"/>
      <c r="B26" s="78"/>
      <c r="C26" s="8"/>
      <c r="D26" s="4"/>
      <c r="E26" s="81"/>
      <c r="F26" s="82"/>
    </row>
    <row r="27" spans="1:6" s="6" customFormat="1">
      <c r="A27" s="77"/>
      <c r="B27" s="78"/>
      <c r="C27" s="8"/>
      <c r="D27" s="4"/>
      <c r="E27" s="81"/>
      <c r="F27" s="82"/>
    </row>
    <row r="28" spans="1:6" s="6" customFormat="1" ht="15.75" customHeight="1">
      <c r="A28" s="77"/>
      <c r="B28" s="78"/>
      <c r="C28" s="18" t="s">
        <v>29</v>
      </c>
      <c r="D28" s="4">
        <f>SUM(D7:D27)</f>
        <v>2869704</v>
      </c>
      <c r="E28" s="81">
        <f>(D28*0.21)</f>
        <v>602637.84</v>
      </c>
      <c r="F28" s="82">
        <f>(D28+E28)</f>
        <v>3472341.84</v>
      </c>
    </row>
    <row r="29" spans="1:6" s="6" customFormat="1">
      <c r="A29" s="77"/>
      <c r="B29" s="78"/>
      <c r="C29" s="8"/>
      <c r="D29" s="4"/>
      <c r="E29" s="4"/>
      <c r="F29" s="29"/>
    </row>
    <row r="30" spans="1:6" s="6" customFormat="1" ht="13.5" thickBot="1">
      <c r="A30" s="77"/>
      <c r="B30" s="78"/>
      <c r="C30" s="8"/>
      <c r="D30" s="4"/>
      <c r="E30" s="4"/>
      <c r="F30" s="29"/>
    </row>
    <row r="31" spans="1:6" ht="36" customHeight="1" thickBot="1">
      <c r="A31" s="77"/>
      <c r="B31" s="84"/>
      <c r="C31" s="85" t="s">
        <v>100</v>
      </c>
      <c r="D31" s="86"/>
      <c r="E31" s="86"/>
      <c r="F31" s="91">
        <f>(F28)</f>
        <v>3472341.84</v>
      </c>
    </row>
    <row r="32" spans="1:6">
      <c r="A32" s="62"/>
      <c r="B32" s="63"/>
      <c r="C32" s="64"/>
      <c r="D32" s="67"/>
      <c r="E32" s="67"/>
      <c r="F32" s="67"/>
    </row>
    <row r="41" spans="1:6">
      <c r="A41" s="62"/>
      <c r="B41" s="63"/>
      <c r="C41" s="64"/>
      <c r="D41" s="67"/>
      <c r="E41" s="67"/>
      <c r="F41" s="67"/>
    </row>
    <row r="47" spans="1:6">
      <c r="A47" s="62"/>
      <c r="B47" s="63"/>
      <c r="C47" s="64"/>
      <c r="D47" s="67"/>
      <c r="E47" s="67"/>
      <c r="F47" s="67"/>
    </row>
    <row r="61" spans="1:6">
      <c r="A61" s="62"/>
      <c r="B61" s="63"/>
      <c r="C61" s="64"/>
      <c r="D61" s="67"/>
      <c r="E61" s="67"/>
      <c r="F61" s="67"/>
    </row>
  </sheetData>
  <phoneticPr fontId="0" type="noConversion"/>
  <printOptions horizontalCentered="1" gridLines="1"/>
  <pageMargins left="0.78740157480314965" right="0.19685039370078741" top="1.1811023622047245" bottom="0.59055118110236227" header="0" footer="0"/>
  <pageSetup paperSize="257" orientation="landscape" horizontalDpi="300" verticalDpi="300" r:id="rId1"/>
  <headerFooter alignWithMargins="0">
    <oddFooter xml:space="preserve">&amp;R&amp;9          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opLeftCell="A13" workbookViewId="0"/>
  </sheetViews>
  <sheetFormatPr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topLeftCell="A2" workbookViewId="0"/>
  </sheetViews>
  <sheetFormatPr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3</vt:i4>
      </vt:variant>
    </vt:vector>
  </HeadingPairs>
  <TitlesOfParts>
    <vt:vector size="9" baseType="lpstr">
      <vt:lpstr>Celková  rekapitulace</vt:lpstr>
      <vt:lpstr>pol. II 408 Štítary_průtah</vt:lpstr>
      <vt:lpstr>prop_nest</vt:lpstr>
      <vt:lpstr>List4</vt:lpstr>
      <vt:lpstr>List5</vt:lpstr>
      <vt:lpstr>List6</vt:lpstr>
      <vt:lpstr>'pol. II 408 Štítary_průtah'!Názvy_tisku</vt:lpstr>
      <vt:lpstr>'pol. II 408 Štítary_průtah'!Oblast_tisku</vt:lpstr>
      <vt:lpstr>prop_nest!Oblast_tisku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Tavikovice</dc:title>
  <dc:subject>Investiční záměr</dc:subject>
  <dc:creator>Vrzal</dc:creator>
  <cp:lastModifiedBy>LK</cp:lastModifiedBy>
  <cp:lastPrinted>2008-12-14T10:41:33Z</cp:lastPrinted>
  <dcterms:created xsi:type="dcterms:W3CDTF">1998-08-06T12:41:58Z</dcterms:created>
  <dcterms:modified xsi:type="dcterms:W3CDTF">2014-04-18T07:21:09Z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-468932729</vt:i4>
  </property>
  <property fmtid="{D5CDD505-2E9C-101B-9397-08002B2CF9AE}" pid="3" name="_EmailSubject">
    <vt:lpwstr>III/41322 Chvalovice - Šatov - Hnanice</vt:lpwstr>
  </property>
  <property fmtid="{D5CDD505-2E9C-101B-9397-08002B2CF9AE}" pid="4" name="_AuthorEmail">
    <vt:lpwstr>Karel.Ctveracek@susjmk.cz</vt:lpwstr>
  </property>
  <property fmtid="{D5CDD505-2E9C-101B-9397-08002B2CF9AE}" pid="5" name="_AuthorEmailDisplayName">
    <vt:lpwstr>Čtveráček Karel</vt:lpwstr>
  </property>
  <property fmtid="{D5CDD505-2E9C-101B-9397-08002B2CF9AE}" pid="6" name="_PreviousAdHocReviewCycleID">
    <vt:i4>1451332462</vt:i4>
  </property>
  <property fmtid="{D5CDD505-2E9C-101B-9397-08002B2CF9AE}" pid="7" name="_ReviewingToolsShownOnce">
    <vt:lpwstr/>
  </property>
</Properties>
</file>