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510" windowHeight="14700" firstSheet="1" activeTab="1"/>
  </bookViews>
  <sheets>
    <sheet name="Pokyny pro vyplnění" sheetId="1" state="hidden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Pol'!$A$1:$U$61</definedName>
    <definedName name="_xlnm.Print_Area" localSheetId="1">'Stavba'!$A$1:$J$54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<sst xmlns="http://schemas.openxmlformats.org/spreadsheetml/2006/main" count="337" uniqueCount="200">
  <si>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</si>
  <si>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</si>
  <si>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</si>
  <si>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</si>
  <si>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</si>
  <si>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</si>
  <si>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</si>
  <si>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</si>
  <si>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</si>
  <si>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</si>
  <si>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</si>
  <si>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</si>
  <si>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</si>
  <si>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</si>
  <si>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</si>
  <si>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</si>
  <si>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</si>
  <si>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</si>
  <si>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</si>
  <si>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</si>
  <si>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</si>
  <si>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</si>
  <si>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</si>
  <si>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</si>
  <si>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</si>
  <si>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</si>
  <si>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</si>
  <si>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</si>
  <si>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</si>
  <si>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</si>
  <si>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</si>
  <si>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</si>
  <si>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</si>
  <si>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</si>
  <si>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</si>
  <si>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</si>
  <si>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</si>
  <si>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</si>
  <si>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</si>
  <si>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</si>
  <si>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</si>
  <si>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</si>
  <si>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Hustopeče</t>
  </si>
  <si>
    <t>Rozpočet:</t>
  </si>
  <si>
    <t>Misto</t>
  </si>
  <si>
    <t>Hustopeče nemocnice - rehabilitace</t>
  </si>
  <si>
    <t>TOP-KLIMA, spol. s r.o.</t>
  </si>
  <si>
    <t>Skryjova 4</t>
  </si>
  <si>
    <t>Brno</t>
  </si>
  <si>
    <t>61400</t>
  </si>
  <si>
    <t>25587552</t>
  </si>
  <si>
    <t>Celkem za stavbu</t>
  </si>
  <si>
    <t>Rekapitulace dílů</t>
  </si>
  <si>
    <t>Typ dílu</t>
  </si>
  <si>
    <t>713</t>
  </si>
  <si>
    <t>Izolace tepelné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</si>
  <si>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</si>
  <si>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</si>
  <si>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</si>
  <si>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</si>
  <si>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</si>
  <si>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</si>
  <si>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</si>
  <si>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</si>
  <si>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783</t>
  </si>
  <si>
    <t>Nátěry</t>
  </si>
  <si>
    <t>HZS</t>
  </si>
  <si>
    <t>Hodinové sazby</t>
  </si>
  <si>
    <t>ON</t>
  </si>
  <si>
    <t>VN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</si>
  <si>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</si>
  <si>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</si>
  <si>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</si>
  <si>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</si>
  <si>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</si>
  <si>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</si>
  <si>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</si>
  <si>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</si>
  <si>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</si>
  <si>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</si>
  <si>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</si>
  <si>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</si>
  <si>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</si>
  <si>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</si>
  <si>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</si>
  <si>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</si>
  <si>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</si>
  <si>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</si>
  <si>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</si>
  <si>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</si>
  <si>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</si>
  <si>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</si>
  <si>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</si>
  <si>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</si>
  <si>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</si>
  <si>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</si>
  <si>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</si>
  <si>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713PC-10-003</t>
  </si>
  <si>
    <t>D+M min.vlna liis,  DN28, skel.vl. kašír. Al folií, tl.4cm</t>
  </si>
  <si>
    <t>bm</t>
  </si>
  <si>
    <t>POL1_0</t>
  </si>
  <si>
    <t>713-PC-01.00</t>
  </si>
  <si>
    <t>D+M Pe l tl25/DN25-30, lam, jen zabetonovaná potrubí</t>
  </si>
  <si>
    <t>732199100RM1</t>
  </si>
  <si>
    <t>Montáž orientačního štítku, včetně dodávky štítku</t>
  </si>
  <si>
    <t>soubor</t>
  </si>
  <si>
    <t>732429112R00</t>
  </si>
  <si>
    <t>Montáž čerpadel oběhových spirálních, DN 40</t>
  </si>
  <si>
    <t>732PC-36-003</t>
  </si>
  <si>
    <t>Čerp. oběh. elektronické A2-25-60, vč. izolace</t>
  </si>
  <si>
    <t>ks</t>
  </si>
  <si>
    <t>998732101R00</t>
  </si>
  <si>
    <t>Přesun hmot pro strojovny, výšky do 6 m</t>
  </si>
  <si>
    <t>t</t>
  </si>
  <si>
    <t>733113113R00</t>
  </si>
  <si>
    <t>Příplatek za zhotovení přípojky DN 15</t>
  </si>
  <si>
    <t>kus</t>
  </si>
  <si>
    <t>733113115R00</t>
  </si>
  <si>
    <t>Příplatek za zhotovení přípojky DN 25</t>
  </si>
  <si>
    <t>733113117R00</t>
  </si>
  <si>
    <t>Příplatek za zhotovení přípojky DN 40</t>
  </si>
  <si>
    <t>733111103R00</t>
  </si>
  <si>
    <t>Potrubí závitové bezešvé běžné nízkotlaké DN 15</t>
  </si>
  <si>
    <t>m</t>
  </si>
  <si>
    <t>733111104R00</t>
  </si>
  <si>
    <t>Potrubí závitové bezešvé běžné nízkotlaké DN 20</t>
  </si>
  <si>
    <t>733111105R00</t>
  </si>
  <si>
    <t>Potrubí závitové bezešvé běžné nízkotlaké DN 25</t>
  </si>
  <si>
    <t>733141102R00</t>
  </si>
  <si>
    <t>Odvzdušňovací nádobky z trub.ocelových do DN 50</t>
  </si>
  <si>
    <t>733178114RT2</t>
  </si>
  <si>
    <t>Potrubí vícevrstvé Pe/Al/Pe, D 20 x 2 mm, lisovaný spoj, plastové press fitinky</t>
  </si>
  <si>
    <t>733190106R00</t>
  </si>
  <si>
    <t>Tlaková zkouška potrubí  DN 32</t>
  </si>
  <si>
    <t>733110806R00</t>
  </si>
  <si>
    <t>Demontáž potrubí ocelového závitového do DN 15-32</t>
  </si>
  <si>
    <t>998733101R00</t>
  </si>
  <si>
    <t>Přesun hmot pro rozvody potrubí, výšky do 6 m</t>
  </si>
  <si>
    <t>734213112R00</t>
  </si>
  <si>
    <t>Ventil automatický odvzdušňovací, se ZV DN 15</t>
  </si>
  <si>
    <t>734223112RT3</t>
  </si>
  <si>
    <t>Ventil termostatický, rohový, DN 15, s termostatickou hlavicí kapal</t>
  </si>
  <si>
    <t>734233113R00</t>
  </si>
  <si>
    <t>Kohout kulový, vnitř.-vnitř.z. DN 25</t>
  </si>
  <si>
    <t>734263112R00</t>
  </si>
  <si>
    <t>Šroubení regulační, rohové, DN 15</t>
  </si>
  <si>
    <t>734293223R00</t>
  </si>
  <si>
    <t>Filtr, vnitřní-vnitřní z. DN 25</t>
  </si>
  <si>
    <t>734243123R00</t>
  </si>
  <si>
    <t>Ventil zpětný  DN 25</t>
  </si>
  <si>
    <t>734293312R00</t>
  </si>
  <si>
    <t>Kohout kulový vypouštěcí,  DN 15</t>
  </si>
  <si>
    <t>734-03-012</t>
  </si>
  <si>
    <t>D+M  dvoj.šroubení 1/2" pro žebříčky s TV, s vypouš.a regulaci, roh</t>
  </si>
  <si>
    <t>998734101R00</t>
  </si>
  <si>
    <t>Přesun hmot pro armatury, výšky do 6 m</t>
  </si>
  <si>
    <t>735111350R00</t>
  </si>
  <si>
    <t>Tělesa otopná litinová +zákl.nátěr, 500/160, 315člx0,255,  bez příč.žeber</t>
  </si>
  <si>
    <t>m2</t>
  </si>
  <si>
    <t>735111380R00</t>
  </si>
  <si>
    <t>Tělesa otopná litinová +zákl.nátěr, 900/160, 44člx0,44,  bez příč.žeber</t>
  </si>
  <si>
    <t>735111370R00</t>
  </si>
  <si>
    <t>Tělesa otopná litinová+zákl.nátěr, 900/70, 10člx0,205, bez příč.žeber</t>
  </si>
  <si>
    <t>735117110R00</t>
  </si>
  <si>
    <t>Odpojení a připojení těles po nátěru</t>
  </si>
  <si>
    <t>735118110R00</t>
  </si>
  <si>
    <t>Tlaková zkouška otopných těles litinových - vodou</t>
  </si>
  <si>
    <t>735119140R00</t>
  </si>
  <si>
    <t>Montáž těles otopných litinových článkových</t>
  </si>
  <si>
    <t>735171173R00</t>
  </si>
  <si>
    <t>Těleso trub. M KRTM 1820.450, spodní stř.přip.</t>
  </si>
  <si>
    <t>735171174R00</t>
  </si>
  <si>
    <t>Těleso trub.M KRTM 1820.600, spodní stř.přip.</t>
  </si>
  <si>
    <t>735111810R00</t>
  </si>
  <si>
    <t>Demontáž těles otopných litinových článkových</t>
  </si>
  <si>
    <t>735291800R00</t>
  </si>
  <si>
    <t>Demontáž konzol otopných těles do odpadu</t>
  </si>
  <si>
    <t>735494811R00</t>
  </si>
  <si>
    <t>Vypuštění vody z otopných těles</t>
  </si>
  <si>
    <t>735191904R00</t>
  </si>
  <si>
    <t>Propláchnutí otopných těles litinových</t>
  </si>
  <si>
    <t>998735101R00</t>
  </si>
  <si>
    <t>Přesun hmot pro otopná tělesa, výšky do 6 m</t>
  </si>
  <si>
    <t>783222100R00</t>
  </si>
  <si>
    <t>Nátěr syntetický kovových konstrukcí dvojnásobný</t>
  </si>
  <si>
    <t>783324340R00</t>
  </si>
  <si>
    <t>Nátěr syntetický litin. radiátorů Z +2x + 2x email</t>
  </si>
  <si>
    <t>783424140R00</t>
  </si>
  <si>
    <t>Nátěr syntetický potrubí do DN 50 mm  Z + 2x</t>
  </si>
  <si>
    <t>HZS-PC-0001</t>
  </si>
  <si>
    <t>Topná zkouška dle ČSN plná 72h</t>
  </si>
  <si>
    <t>hod</t>
  </si>
  <si>
    <t>HZS-PC-0005</t>
  </si>
  <si>
    <t>Zednická výpomoc</t>
  </si>
  <si>
    <t>HZS-PC-0004</t>
  </si>
  <si>
    <t>Nepředvídané vícepráce montážní a demontážní</t>
  </si>
  <si>
    <t/>
  </si>
  <si>
    <t>END</t>
  </si>
  <si>
    <t>Soupis prací</t>
  </si>
  <si>
    <t>BRNĚ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</si>
</sst>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3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6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19" borderId="10" xfId="0" applyFont="1" applyFill="1" applyBorder="1" applyAlignment="1">
      <alignment horizontal="left" vertical="center" indent="1"/>
    </xf>
    <xf numFmtId="49" fontId="4" fillId="19" borderId="0" xfId="0" applyNumberFormat="1" applyFont="1" applyFill="1" applyBorder="1" applyAlignment="1">
      <alignment horizontal="left" vertical="center"/>
    </xf>
    <xf numFmtId="0" fontId="0" fillId="19" borderId="10" xfId="0" applyFont="1" applyFill="1" applyBorder="1" applyAlignment="1">
      <alignment horizontal="left" vertical="center" indent="1"/>
    </xf>
    <xf numFmtId="0" fontId="5" fillId="19" borderId="0" xfId="0" applyFont="1" applyFill="1" applyBorder="1" applyAlignment="1">
      <alignment horizontal="left" vertical="center"/>
    </xf>
    <xf numFmtId="0" fontId="0" fillId="19" borderId="16" xfId="0" applyFont="1" applyFill="1" applyBorder="1" applyAlignment="1">
      <alignment horizontal="left" vertical="center" indent="1"/>
    </xf>
    <xf numFmtId="0" fontId="0" fillId="19" borderId="15" xfId="0" applyFont="1" applyFill="1" applyBorder="1" applyAlignment="1">
      <alignment/>
    </xf>
    <xf numFmtId="49" fontId="5" fillId="19" borderId="15" xfId="0" applyNumberFormat="1" applyFont="1" applyFill="1" applyBorder="1" applyAlignment="1">
      <alignment horizontal="left" vertical="center"/>
    </xf>
    <xf numFmtId="0" fontId="5" fillId="19" borderId="15" xfId="0" applyFont="1" applyFill="1" applyBorder="1" applyAlignment="1">
      <alignment/>
    </xf>
    <xf numFmtId="0" fontId="5" fillId="19" borderId="15" xfId="0" applyFont="1" applyFill="1" applyBorder="1" applyAlignment="1">
      <alignment/>
    </xf>
    <xf numFmtId="0" fontId="5" fillId="19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18" borderId="29" xfId="0" applyNumberFormat="1" applyFill="1" applyBorder="1" applyAlignment="1">
      <alignment/>
    </xf>
    <xf numFmtId="3" fontId="3" fillId="19" borderId="30" xfId="0" applyNumberFormat="1" applyFont="1" applyFill="1" applyBorder="1" applyAlignment="1">
      <alignment vertical="center"/>
    </xf>
    <xf numFmtId="3" fontId="3" fillId="19" borderId="31" xfId="0" applyNumberFormat="1" applyFont="1" applyFill="1" applyBorder="1" applyAlignment="1">
      <alignment vertical="center"/>
    </xf>
    <xf numFmtId="3" fontId="3" fillId="19" borderId="31" xfId="0" applyNumberFormat="1" applyFont="1" applyFill="1" applyBorder="1" applyAlignment="1">
      <alignment vertical="center" wrapText="1"/>
    </xf>
    <xf numFmtId="3" fontId="3" fillId="19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19" borderId="32" xfId="0" applyNumberFormat="1" applyFont="1" applyFill="1" applyBorder="1" applyAlignment="1">
      <alignment horizontal="center" vertical="center" wrapText="1" shrinkToFit="1"/>
    </xf>
    <xf numFmtId="3" fontId="3" fillId="19" borderId="34" xfId="0" applyNumberFormat="1" applyFont="1" applyFill="1" applyBorder="1" applyAlignment="1">
      <alignment horizontal="center" vertical="center" wrapText="1" shrinkToFit="1"/>
    </xf>
    <xf numFmtId="3" fontId="3" fillId="19" borderId="32" xfId="0" applyNumberFormat="1" applyFont="1" applyFill="1" applyBorder="1" applyAlignment="1">
      <alignment horizontal="center" vertical="center" wrapText="1" shrinkToFit="1"/>
    </xf>
    <xf numFmtId="3" fontId="3" fillId="0" borderId="35" xfId="0" applyNumberFormat="1" applyFont="1" applyBorder="1" applyAlignment="1">
      <alignment horizontal="right" wrapText="1" shrinkToFit="1"/>
    </xf>
    <xf numFmtId="3" fontId="3" fillId="0" borderId="35" xfId="0" applyNumberFormat="1" applyFont="1" applyBorder="1" applyAlignment="1">
      <alignment horizontal="right" shrinkToFit="1"/>
    </xf>
    <xf numFmtId="3" fontId="0" fillId="0" borderId="35" xfId="0" applyNumberFormat="1" applyBorder="1" applyAlignment="1">
      <alignment shrinkToFit="1"/>
    </xf>
    <xf numFmtId="3" fontId="0" fillId="0" borderId="27" xfId="0" applyNumberFormat="1" applyBorder="1" applyAlignment="1">
      <alignment shrinkToFit="1"/>
    </xf>
    <xf numFmtId="3" fontId="28" fillId="18" borderId="15" xfId="0" applyNumberFormat="1" applyFont="1" applyFill="1" applyBorder="1" applyAlignment="1">
      <alignment wrapText="1" shrinkToFit="1"/>
    </xf>
    <xf numFmtId="3" fontId="28" fillId="18" borderId="15" xfId="0" applyNumberFormat="1" applyFont="1" applyFill="1" applyBorder="1" applyAlignment="1">
      <alignment shrinkToFit="1"/>
    </xf>
    <xf numFmtId="3" fontId="0" fillId="18" borderId="29" xfId="0" applyNumberFormat="1" applyFill="1" applyBorder="1" applyAlignment="1">
      <alignment shrinkToFit="1"/>
    </xf>
    <xf numFmtId="0" fontId="4" fillId="19" borderId="36" xfId="0" applyFont="1" applyFill="1" applyBorder="1" applyAlignment="1">
      <alignment horizontal="left" vertical="center" indent="1"/>
    </xf>
    <xf numFmtId="0" fontId="5" fillId="19" borderId="37" xfId="0" applyFont="1" applyFill="1" applyBorder="1" applyAlignment="1">
      <alignment horizontal="left" vertical="center"/>
    </xf>
    <xf numFmtId="0" fontId="0" fillId="19" borderId="37" xfId="0" applyFill="1" applyBorder="1" applyAlignment="1">
      <alignment horizontal="left" vertical="center"/>
    </xf>
    <xf numFmtId="4" fontId="4" fillId="19" borderId="37" xfId="0" applyNumberFormat="1" applyFont="1" applyFill="1" applyBorder="1" applyAlignment="1">
      <alignment horizontal="left" vertical="center"/>
    </xf>
    <xf numFmtId="49" fontId="0" fillId="19" borderId="38" xfId="0" applyNumberFormat="1" applyFill="1" applyBorder="1" applyAlignment="1">
      <alignment horizontal="left" vertical="center"/>
    </xf>
    <xf numFmtId="0" fontId="0" fillId="19" borderId="37" xfId="0" applyFill="1" applyBorder="1" applyAlignment="1">
      <alignment/>
    </xf>
    <xf numFmtId="49" fontId="5" fillId="19" borderId="38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9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29" fillId="19" borderId="34" xfId="0" applyFont="1" applyFill="1" applyBorder="1" applyAlignment="1">
      <alignment horizontal="center" vertical="center" wrapText="1"/>
    </xf>
    <xf numFmtId="0" fontId="29" fillId="19" borderId="39" xfId="0" applyFont="1" applyFill="1" applyBorder="1" applyAlignment="1">
      <alignment horizontal="center" vertical="center" wrapText="1"/>
    </xf>
    <xf numFmtId="0" fontId="3" fillId="18" borderId="40" xfId="0" applyFont="1" applyFill="1" applyBorder="1" applyAlignment="1">
      <alignment/>
    </xf>
    <xf numFmtId="0" fontId="3" fillId="18" borderId="15" xfId="0" applyFont="1" applyFill="1" applyBorder="1" applyAlignment="1">
      <alignment/>
    </xf>
    <xf numFmtId="0" fontId="29" fillId="19" borderId="32" xfId="0" applyFont="1" applyFill="1" applyBorder="1" applyAlignment="1">
      <alignment horizontal="center" vertical="center" wrapText="1"/>
    </xf>
    <xf numFmtId="4" fontId="3" fillId="0" borderId="41" xfId="0" applyNumberFormat="1" applyFont="1" applyBorder="1" applyAlignment="1">
      <alignment vertical="center"/>
    </xf>
    <xf numFmtId="4" fontId="3" fillId="18" borderId="29" xfId="0" applyNumberFormat="1" applyFont="1" applyFill="1" applyBorder="1" applyAlignment="1">
      <alignment/>
    </xf>
    <xf numFmtId="49" fontId="3" fillId="0" borderId="34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18" borderId="2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27" xfId="0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0" fontId="0" fillId="19" borderId="27" xfId="0" applyFill="1" applyBorder="1" applyAlignment="1">
      <alignment/>
    </xf>
    <xf numFmtId="49" fontId="0" fillId="19" borderId="35" xfId="0" applyNumberFormat="1" applyFill="1" applyBorder="1" applyAlignment="1">
      <alignment/>
    </xf>
    <xf numFmtId="49" fontId="0" fillId="19" borderId="35" xfId="0" applyNumberFormat="1" applyFill="1" applyBorder="1" applyAlignment="1">
      <alignment/>
    </xf>
    <xf numFmtId="0" fontId="0" fillId="19" borderId="35" xfId="0" applyFill="1" applyBorder="1" applyAlignment="1">
      <alignment/>
    </xf>
    <xf numFmtId="0" fontId="0" fillId="19" borderId="42" xfId="0" applyFill="1" applyBorder="1" applyAlignment="1">
      <alignment/>
    </xf>
    <xf numFmtId="49" fontId="0" fillId="19" borderId="27" xfId="0" applyNumberFormat="1" applyFill="1" applyBorder="1" applyAlignment="1">
      <alignment/>
    </xf>
    <xf numFmtId="0" fontId="0" fillId="19" borderId="27" xfId="0" applyFill="1" applyBorder="1" applyAlignment="1">
      <alignment wrapText="1"/>
    </xf>
    <xf numFmtId="0" fontId="30" fillId="0" borderId="0" xfId="0" applyFont="1" applyAlignment="1">
      <alignment/>
    </xf>
    <xf numFmtId="0" fontId="30" fillId="0" borderId="28" xfId="0" applyFont="1" applyBorder="1" applyAlignment="1">
      <alignment vertical="top"/>
    </xf>
    <xf numFmtId="0" fontId="0" fillId="19" borderId="27" xfId="0" applyFill="1" applyBorder="1" applyAlignment="1">
      <alignment vertical="top"/>
    </xf>
    <xf numFmtId="0" fontId="0" fillId="19" borderId="33" xfId="0" applyFill="1" applyBorder="1" applyAlignment="1">
      <alignment vertical="top"/>
    </xf>
    <xf numFmtId="0" fontId="0" fillId="19" borderId="40" xfId="0" applyFill="1" applyBorder="1" applyAlignment="1">
      <alignment vertical="top"/>
    </xf>
    <xf numFmtId="49" fontId="0" fillId="19" borderId="33" xfId="0" applyNumberFormat="1" applyFill="1" applyBorder="1" applyAlignment="1">
      <alignment vertical="top"/>
    </xf>
    <xf numFmtId="49" fontId="0" fillId="19" borderId="27" xfId="0" applyNumberFormat="1" applyFill="1" applyBorder="1" applyAlignment="1">
      <alignment vertical="top"/>
    </xf>
    <xf numFmtId="0" fontId="30" fillId="0" borderId="28" xfId="0" applyNumberFormat="1" applyFont="1" applyBorder="1" applyAlignment="1">
      <alignment vertical="top"/>
    </xf>
    <xf numFmtId="0" fontId="0" fillId="19" borderId="40" xfId="0" applyNumberFormat="1" applyFill="1" applyBorder="1" applyAlignment="1">
      <alignment vertical="top"/>
    </xf>
    <xf numFmtId="0" fontId="30" fillId="0" borderId="41" xfId="0" applyFont="1" applyBorder="1" applyAlignment="1">
      <alignment vertical="top" shrinkToFit="1"/>
    </xf>
    <xf numFmtId="0" fontId="0" fillId="19" borderId="29" xfId="0" applyFill="1" applyBorder="1" applyAlignment="1">
      <alignment vertical="top" shrinkToFit="1"/>
    </xf>
    <xf numFmtId="172" fontId="0" fillId="19" borderId="27" xfId="0" applyNumberFormat="1" applyFill="1" applyBorder="1" applyAlignment="1">
      <alignment vertical="top"/>
    </xf>
    <xf numFmtId="172" fontId="30" fillId="0" borderId="41" xfId="0" applyNumberFormat="1" applyFont="1" applyBorder="1" applyAlignment="1">
      <alignment vertical="top" shrinkToFit="1"/>
    </xf>
    <xf numFmtId="172" fontId="0" fillId="19" borderId="29" xfId="0" applyNumberFormat="1" applyFill="1" applyBorder="1" applyAlignment="1">
      <alignment vertical="top" shrinkToFit="1"/>
    </xf>
    <xf numFmtId="4" fontId="0" fillId="19" borderId="27" xfId="0" applyNumberFormat="1" applyFill="1" applyBorder="1" applyAlignment="1">
      <alignment vertical="top"/>
    </xf>
    <xf numFmtId="4" fontId="30" fillId="0" borderId="41" xfId="0" applyNumberFormat="1" applyFont="1" applyBorder="1" applyAlignment="1">
      <alignment vertical="top" shrinkToFit="1"/>
    </xf>
    <xf numFmtId="4" fontId="0" fillId="19" borderId="29" xfId="0" applyNumberFormat="1" applyFill="1" applyBorder="1" applyAlignment="1">
      <alignment vertical="top" shrinkToFit="1"/>
    </xf>
    <xf numFmtId="0" fontId="30" fillId="0" borderId="40" xfId="0" applyFont="1" applyBorder="1" applyAlignment="1">
      <alignment vertical="top"/>
    </xf>
    <xf numFmtId="0" fontId="30" fillId="0" borderId="40" xfId="0" applyNumberFormat="1" applyFont="1" applyBorder="1" applyAlignment="1">
      <alignment vertical="top"/>
    </xf>
    <xf numFmtId="0" fontId="30" fillId="0" borderId="29" xfId="0" applyFont="1" applyBorder="1" applyAlignment="1">
      <alignment vertical="top" shrinkToFit="1"/>
    </xf>
    <xf numFmtId="172" fontId="30" fillId="0" borderId="29" xfId="0" applyNumberFormat="1" applyFont="1" applyBorder="1" applyAlignment="1">
      <alignment vertical="top" shrinkToFit="1"/>
    </xf>
    <xf numFmtId="4" fontId="30" fillId="0" borderId="29" xfId="0" applyNumberFormat="1" applyFont="1" applyBorder="1" applyAlignment="1">
      <alignment vertical="top" shrinkToFit="1"/>
    </xf>
    <xf numFmtId="0" fontId="30" fillId="0" borderId="41" xfId="0" applyNumberFormat="1" applyFont="1" applyBorder="1" applyAlignment="1">
      <alignment horizontal="left" vertical="top" wrapText="1"/>
    </xf>
    <xf numFmtId="0" fontId="0" fillId="19" borderId="29" xfId="0" applyNumberFormat="1" applyFill="1" applyBorder="1" applyAlignment="1">
      <alignment horizontal="left" vertical="top" wrapText="1"/>
    </xf>
    <xf numFmtId="0" fontId="30" fillId="0" borderId="2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wrapText="1"/>
    </xf>
    <xf numFmtId="4" fontId="8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left" vertical="center"/>
    </xf>
    <xf numFmtId="0" fontId="3" fillId="24" borderId="0" xfId="0" applyFont="1" applyFill="1" applyAlignment="1">
      <alignment horizontal="left" wrapTex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42" xfId="0" applyNumberFormat="1" applyFont="1" applyBorder="1" applyAlignment="1">
      <alignment horizontal="right" vertical="center" indent="1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19" borderId="0" xfId="0" applyNumberFormat="1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42" xfId="0" applyNumberFormat="1" applyFont="1" applyBorder="1" applyAlignment="1">
      <alignment horizontal="right" vertical="center" indent="1"/>
    </xf>
    <xf numFmtId="49" fontId="4" fillId="19" borderId="24" xfId="0" applyNumberFormat="1" applyFont="1" applyFill="1" applyBorder="1" applyAlignment="1">
      <alignment horizontal="center" vertical="center" shrinkToFit="1"/>
    </xf>
    <xf numFmtId="0" fontId="4" fillId="19" borderId="24" xfId="0" applyFont="1" applyFill="1" applyBorder="1" applyAlignment="1">
      <alignment horizontal="center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4" fontId="10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4" fontId="9" fillId="19" borderId="37" xfId="0" applyNumberFormat="1" applyFont="1" applyFill="1" applyBorder="1" applyAlignment="1">
      <alignment horizontal="right" vertical="center"/>
    </xf>
    <xf numFmtId="2" fontId="9" fillId="19" borderId="37" xfId="0" applyNumberFormat="1" applyFont="1" applyFill="1" applyBorder="1" applyAlignment="1">
      <alignment horizontal="right" vertical="center"/>
    </xf>
    <xf numFmtId="3" fontId="0" fillId="18" borderId="33" xfId="0" applyNumberFormat="1" applyFill="1" applyBorder="1" applyAlignment="1">
      <alignment/>
    </xf>
    <xf numFmtId="3" fontId="0" fillId="18" borderId="35" xfId="0" applyNumberFormat="1" applyFill="1" applyBorder="1" applyAlignment="1">
      <alignment/>
    </xf>
    <xf numFmtId="0" fontId="29" fillId="19" borderId="3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3" fillId="0" borderId="32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 wrapText="1"/>
    </xf>
    <xf numFmtId="49" fontId="3" fillId="0" borderId="39" xfId="0" applyNumberFormat="1" applyFont="1" applyBorder="1" applyAlignment="1">
      <alignment vertical="center" wrapText="1"/>
    </xf>
    <xf numFmtId="4" fontId="3" fillId="0" borderId="41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29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18" borderId="29" xfId="0" applyNumberFormat="1" applyFont="1" applyFill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4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3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2" xfId="0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186" t="s">
        <v>39</v>
      </c>
      <c r="B2" s="186"/>
      <c r="C2" s="186"/>
      <c r="D2" s="186"/>
      <c r="E2" s="186"/>
      <c r="F2" s="186"/>
      <c r="G2" s="186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7"/>
  <sheetViews>
    <sheetView showGridLines="0" tabSelected="1" zoomScaleSheetLayoutView="75" workbookViewId="0" topLeftCell="B1">
      <selection activeCell="D32" sqref="D3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196" t="s">
        <v>198</v>
      </c>
      <c r="C1" s="197"/>
      <c r="D1" s="197"/>
      <c r="E1" s="197"/>
      <c r="F1" s="197"/>
      <c r="G1" s="197"/>
      <c r="H1" s="197"/>
      <c r="I1" s="197"/>
      <c r="J1" s="198"/>
    </row>
    <row r="2" spans="1:15" ht="23.25" customHeight="1">
      <c r="A2" s="4"/>
      <c r="B2" s="81" t="s">
        <v>40</v>
      </c>
      <c r="C2" s="82"/>
      <c r="D2" s="204" t="s">
        <v>45</v>
      </c>
      <c r="E2" s="205"/>
      <c r="F2" s="205"/>
      <c r="G2" s="205"/>
      <c r="H2" s="205"/>
      <c r="I2" s="205"/>
      <c r="J2" s="206"/>
      <c r="O2" s="2"/>
    </row>
    <row r="3" spans="1:10" ht="23.25" customHeight="1">
      <c r="A3" s="4"/>
      <c r="B3" s="83" t="s">
        <v>44</v>
      </c>
      <c r="C3" s="84"/>
      <c r="D3" s="193" t="s">
        <v>42</v>
      </c>
      <c r="E3" s="194"/>
      <c r="F3" s="194"/>
      <c r="G3" s="194"/>
      <c r="H3" s="194"/>
      <c r="I3" s="194"/>
      <c r="J3" s="195"/>
    </row>
    <row r="4" spans="1:10" ht="23.25" customHeight="1" hidden="1">
      <c r="A4" s="4"/>
      <c r="B4" s="85" t="s">
        <v>43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/>
      <c r="E5" s="26"/>
      <c r="F5" s="26"/>
      <c r="G5" s="26"/>
      <c r="H5" s="28" t="s">
        <v>33</v>
      </c>
      <c r="I5" s="91"/>
      <c r="J5" s="11"/>
    </row>
    <row r="6" spans="1:10" ht="15.75" customHeight="1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0" ht="15.75" customHeight="1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185" t="s">
        <v>46</v>
      </c>
      <c r="E11" s="185"/>
      <c r="F11" s="185"/>
      <c r="G11" s="185"/>
      <c r="H11" s="28" t="s">
        <v>33</v>
      </c>
      <c r="I11" s="91" t="s">
        <v>50</v>
      </c>
      <c r="J11" s="11"/>
    </row>
    <row r="12" spans="1:10" ht="15.75" customHeight="1">
      <c r="A12" s="4"/>
      <c r="B12" s="41"/>
      <c r="C12" s="26"/>
      <c r="D12" s="191" t="s">
        <v>47</v>
      </c>
      <c r="E12" s="191"/>
      <c r="F12" s="191"/>
      <c r="G12" s="191"/>
      <c r="H12" s="28" t="s">
        <v>34</v>
      </c>
      <c r="I12" s="91"/>
      <c r="J12" s="11"/>
    </row>
    <row r="13" spans="1:10" ht="15.75" customHeight="1">
      <c r="A13" s="4"/>
      <c r="B13" s="42"/>
      <c r="C13" s="92" t="s">
        <v>49</v>
      </c>
      <c r="D13" s="192" t="s">
        <v>48</v>
      </c>
      <c r="E13" s="192"/>
      <c r="F13" s="192"/>
      <c r="G13" s="192"/>
      <c r="H13" s="29"/>
      <c r="I13" s="34"/>
      <c r="J13" s="51"/>
    </row>
    <row r="14" spans="1:10" ht="24" customHeight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08"/>
      <c r="F15" s="208"/>
      <c r="G15" s="187"/>
      <c r="H15" s="187"/>
      <c r="I15" s="187" t="s">
        <v>28</v>
      </c>
      <c r="J15" s="188"/>
    </row>
    <row r="16" spans="1:10" ht="23.25" customHeight="1">
      <c r="A16" s="142" t="s">
        <v>23</v>
      </c>
      <c r="B16" s="143" t="s">
        <v>23</v>
      </c>
      <c r="C16" s="58"/>
      <c r="D16" s="59"/>
      <c r="E16" s="189"/>
      <c r="F16" s="190"/>
      <c r="G16" s="189"/>
      <c r="H16" s="190"/>
      <c r="I16" s="189"/>
      <c r="J16" s="207"/>
    </row>
    <row r="17" spans="1:10" ht="23.25" customHeight="1">
      <c r="A17" s="142" t="s">
        <v>24</v>
      </c>
      <c r="B17" s="143" t="s">
        <v>24</v>
      </c>
      <c r="C17" s="58"/>
      <c r="D17" s="59"/>
      <c r="E17" s="189"/>
      <c r="F17" s="190"/>
      <c r="G17" s="189"/>
      <c r="H17" s="190"/>
      <c r="I17" s="189"/>
      <c r="J17" s="207"/>
    </row>
    <row r="18" spans="1:10" ht="23.25" customHeight="1">
      <c r="A18" s="142" t="s">
        <v>25</v>
      </c>
      <c r="B18" s="143" t="s">
        <v>25</v>
      </c>
      <c r="C18" s="58"/>
      <c r="D18" s="59"/>
      <c r="E18" s="189"/>
      <c r="F18" s="190"/>
      <c r="G18" s="189"/>
      <c r="H18" s="190"/>
      <c r="I18" s="189"/>
      <c r="J18" s="207"/>
    </row>
    <row r="19" spans="1:10" ht="23.25" customHeight="1">
      <c r="A19" s="142" t="s">
        <v>69</v>
      </c>
      <c r="B19" s="143" t="s">
        <v>26</v>
      </c>
      <c r="C19" s="58"/>
      <c r="D19" s="59"/>
      <c r="E19" s="189"/>
      <c r="F19" s="190"/>
      <c r="G19" s="189"/>
      <c r="H19" s="190"/>
      <c r="I19" s="189"/>
      <c r="J19" s="207"/>
    </row>
    <row r="20" spans="1:10" ht="23.25" customHeight="1">
      <c r="A20" s="142" t="s">
        <v>68</v>
      </c>
      <c r="B20" s="143" t="s">
        <v>27</v>
      </c>
      <c r="C20" s="58"/>
      <c r="D20" s="59"/>
      <c r="E20" s="189"/>
      <c r="F20" s="190"/>
      <c r="G20" s="189"/>
      <c r="H20" s="190"/>
      <c r="I20" s="189"/>
      <c r="J20" s="207"/>
    </row>
    <row r="21" spans="1:10" ht="23.25" customHeight="1">
      <c r="A21" s="4"/>
      <c r="B21" s="74" t="s">
        <v>28</v>
      </c>
      <c r="C21" s="75"/>
      <c r="D21" s="76"/>
      <c r="E21" s="202"/>
      <c r="F21" s="203"/>
      <c r="G21" s="202"/>
      <c r="H21" s="203"/>
      <c r="I21" s="202"/>
      <c r="J21" s="182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183"/>
      <c r="H23" s="184"/>
      <c r="I23" s="184"/>
      <c r="J23" s="62"/>
    </row>
    <row r="24" spans="1:10" ht="23.25" customHeight="1" hidden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15"/>
      <c r="H24" s="216"/>
      <c r="I24" s="216"/>
      <c r="J24" s="62"/>
    </row>
    <row r="25" spans="1:10" ht="23.25" customHeight="1" thickBot="1">
      <c r="A25" s="4"/>
      <c r="B25" s="57" t="s">
        <v>13</v>
      </c>
      <c r="C25" s="58"/>
      <c r="D25" s="59"/>
      <c r="E25" s="60">
        <v>21</v>
      </c>
      <c r="F25" s="61" t="s">
        <v>0</v>
      </c>
      <c r="G25" s="183"/>
      <c r="H25" s="184"/>
      <c r="I25" s="184"/>
      <c r="J25" s="62"/>
    </row>
    <row r="26" spans="1:10" ht="23.25" customHeight="1" hidden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199"/>
      <c r="H26" s="200"/>
      <c r="I26" s="200"/>
      <c r="J26" s="56"/>
    </row>
    <row r="27" spans="1:10" ht="23.25" customHeight="1" hidden="1" thickBot="1">
      <c r="A27" s="4"/>
      <c r="B27" s="48" t="s">
        <v>4</v>
      </c>
      <c r="C27" s="20"/>
      <c r="D27" s="23"/>
      <c r="E27" s="20"/>
      <c r="F27" s="21"/>
      <c r="G27" s="201"/>
      <c r="H27" s="201"/>
      <c r="I27" s="201"/>
      <c r="J27" s="63"/>
    </row>
    <row r="28" spans="1:10" ht="27.75" customHeight="1" thickBot="1">
      <c r="A28" s="4"/>
      <c r="B28" s="114" t="s">
        <v>22</v>
      </c>
      <c r="C28" s="115"/>
      <c r="D28" s="115"/>
      <c r="E28" s="116"/>
      <c r="F28" s="117"/>
      <c r="G28" s="209"/>
      <c r="H28" s="210"/>
      <c r="I28" s="210"/>
      <c r="J28" s="118"/>
    </row>
    <row r="29" spans="1:10" ht="27.75" customHeight="1" hidden="1" thickBot="1">
      <c r="A29" s="4"/>
      <c r="B29" s="114" t="s">
        <v>35</v>
      </c>
      <c r="C29" s="119"/>
      <c r="D29" s="119"/>
      <c r="E29" s="119"/>
      <c r="F29" s="119"/>
      <c r="G29" s="209"/>
      <c r="H29" s="209"/>
      <c r="I29" s="209"/>
      <c r="J29" s="120"/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 t="s">
        <v>199</v>
      </c>
      <c r="E32" s="39"/>
      <c r="F32" s="19" t="s">
        <v>9</v>
      </c>
      <c r="G32" s="39"/>
      <c r="H32" s="40">
        <f ca="1">TODAY()</f>
        <v>42897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14" t="s">
        <v>2</v>
      </c>
      <c r="E35" s="214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03"/>
      <c r="G37" s="103"/>
      <c r="H37" s="103"/>
      <c r="I37" s="103"/>
      <c r="J37" s="3"/>
    </row>
    <row r="38" spans="1:10" ht="25.5" customHeight="1" hidden="1">
      <c r="A38" s="95" t="s">
        <v>37</v>
      </c>
      <c r="B38" s="97" t="s">
        <v>16</v>
      </c>
      <c r="C38" s="98" t="s">
        <v>5</v>
      </c>
      <c r="D38" s="99"/>
      <c r="E38" s="99"/>
      <c r="F38" s="104" t="str">
        <f>B23</f>
        <v>Základ pro sníženou DPH</v>
      </c>
      <c r="G38" s="104" t="str">
        <f>B25</f>
        <v>Základ pro základní DPH</v>
      </c>
      <c r="H38" s="105" t="s">
        <v>17</v>
      </c>
      <c r="I38" s="106" t="s">
        <v>1</v>
      </c>
      <c r="J38" s="100" t="s">
        <v>0</v>
      </c>
    </row>
    <row r="39" spans="1:10" ht="25.5" customHeight="1" hidden="1">
      <c r="A39" s="95">
        <v>1</v>
      </c>
      <c r="B39" s="101"/>
      <c r="C39" s="180"/>
      <c r="D39" s="181"/>
      <c r="E39" s="181"/>
      <c r="F39" s="107">
        <v>0</v>
      </c>
      <c r="G39" s="108">
        <v>0</v>
      </c>
      <c r="H39" s="109"/>
      <c r="I39" s="110">
        <v>351831.23</v>
      </c>
      <c r="J39" s="102">
        <f>IF(CenaCelkemVypocet=0,"",I39/CenaCelkemVypocet*100)</f>
        <v>100</v>
      </c>
    </row>
    <row r="40" spans="1:10" ht="25.5" customHeight="1" hidden="1">
      <c r="A40" s="95"/>
      <c r="B40" s="211" t="s">
        <v>51</v>
      </c>
      <c r="C40" s="212"/>
      <c r="D40" s="212"/>
      <c r="E40" s="212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3">
        <f>SUMIF(A39:A39,"=1",I39:I39)</f>
        <v>351831.23</v>
      </c>
      <c r="J40" s="96">
        <f>SUMIF(A39:A39,"=1",J39:J39)</f>
        <v>100</v>
      </c>
    </row>
    <row r="44" ht="15.75">
      <c r="B44" s="121" t="s">
        <v>52</v>
      </c>
    </row>
    <row r="46" spans="1:10" ht="25.5" customHeight="1">
      <c r="A46" s="122"/>
      <c r="B46" s="126" t="s">
        <v>16</v>
      </c>
      <c r="C46" s="126" t="s">
        <v>5</v>
      </c>
      <c r="D46" s="127"/>
      <c r="E46" s="127"/>
      <c r="F46" s="130" t="s">
        <v>53</v>
      </c>
      <c r="G46" s="130"/>
      <c r="H46" s="130"/>
      <c r="I46" s="213" t="s">
        <v>28</v>
      </c>
      <c r="J46" s="213"/>
    </row>
    <row r="47" spans="1:10" ht="25.5" customHeight="1">
      <c r="A47" s="123"/>
      <c r="B47" s="133" t="s">
        <v>54</v>
      </c>
      <c r="C47" s="218" t="s">
        <v>55</v>
      </c>
      <c r="D47" s="219"/>
      <c r="E47" s="219"/>
      <c r="F47" s="137" t="s">
        <v>24</v>
      </c>
      <c r="G47" s="134"/>
      <c r="H47" s="134"/>
      <c r="I47" s="217"/>
      <c r="J47" s="217"/>
    </row>
    <row r="48" spans="1:10" ht="25.5" customHeight="1">
      <c r="A48" s="123"/>
      <c r="B48" s="125" t="s">
        <v>56</v>
      </c>
      <c r="C48" s="221" t="s">
        <v>57</v>
      </c>
      <c r="D48" s="222"/>
      <c r="E48" s="222"/>
      <c r="F48" s="138" t="s">
        <v>24</v>
      </c>
      <c r="G48" s="131"/>
      <c r="H48" s="131"/>
      <c r="I48" s="220"/>
      <c r="J48" s="220"/>
    </row>
    <row r="49" spans="1:10" ht="25.5" customHeight="1">
      <c r="A49" s="123"/>
      <c r="B49" s="125" t="s">
        <v>58</v>
      </c>
      <c r="C49" s="221" t="s">
        <v>59</v>
      </c>
      <c r="D49" s="222"/>
      <c r="E49" s="222"/>
      <c r="F49" s="138" t="s">
        <v>24</v>
      </c>
      <c r="G49" s="131"/>
      <c r="H49" s="131"/>
      <c r="I49" s="220"/>
      <c r="J49" s="220"/>
    </row>
    <row r="50" spans="1:10" ht="25.5" customHeight="1">
      <c r="A50" s="123"/>
      <c r="B50" s="125" t="s">
        <v>60</v>
      </c>
      <c r="C50" s="221" t="s">
        <v>61</v>
      </c>
      <c r="D50" s="222"/>
      <c r="E50" s="222"/>
      <c r="F50" s="138" t="s">
        <v>24</v>
      </c>
      <c r="G50" s="131"/>
      <c r="H50" s="131"/>
      <c r="I50" s="220"/>
      <c r="J50" s="220"/>
    </row>
    <row r="51" spans="1:10" ht="25.5" customHeight="1">
      <c r="A51" s="123"/>
      <c r="B51" s="125" t="s">
        <v>62</v>
      </c>
      <c r="C51" s="221" t="s">
        <v>63</v>
      </c>
      <c r="D51" s="222"/>
      <c r="E51" s="222"/>
      <c r="F51" s="138" t="s">
        <v>24</v>
      </c>
      <c r="G51" s="131"/>
      <c r="H51" s="131"/>
      <c r="I51" s="220"/>
      <c r="J51" s="220"/>
    </row>
    <row r="52" spans="1:10" ht="25.5" customHeight="1">
      <c r="A52" s="123"/>
      <c r="B52" s="125" t="s">
        <v>64</v>
      </c>
      <c r="C52" s="221" t="s">
        <v>65</v>
      </c>
      <c r="D52" s="222"/>
      <c r="E52" s="222"/>
      <c r="F52" s="138" t="s">
        <v>24</v>
      </c>
      <c r="G52" s="131"/>
      <c r="H52" s="131"/>
      <c r="I52" s="220"/>
      <c r="J52" s="220"/>
    </row>
    <row r="53" spans="1:10" ht="25.5" customHeight="1">
      <c r="A53" s="123"/>
      <c r="B53" s="135" t="s">
        <v>66</v>
      </c>
      <c r="C53" s="224" t="s">
        <v>67</v>
      </c>
      <c r="D53" s="225"/>
      <c r="E53" s="225"/>
      <c r="F53" s="139" t="s">
        <v>68</v>
      </c>
      <c r="G53" s="136"/>
      <c r="H53" s="136"/>
      <c r="I53" s="223"/>
      <c r="J53" s="223"/>
    </row>
    <row r="54" spans="1:10" ht="25.5" customHeight="1">
      <c r="A54" s="124"/>
      <c r="B54" s="128" t="s">
        <v>1</v>
      </c>
      <c r="C54" s="128"/>
      <c r="D54" s="129"/>
      <c r="E54" s="129"/>
      <c r="F54" s="140"/>
      <c r="G54" s="132"/>
      <c r="H54" s="132"/>
      <c r="I54" s="226"/>
      <c r="J54" s="226"/>
    </row>
    <row r="55" spans="6:10" ht="12.75">
      <c r="F55" s="141"/>
      <c r="G55" s="94"/>
      <c r="H55" s="141"/>
      <c r="I55" s="94"/>
      <c r="J55" s="94"/>
    </row>
    <row r="56" spans="6:10" ht="12.75">
      <c r="F56" s="141"/>
      <c r="G56" s="94"/>
      <c r="H56" s="141"/>
      <c r="I56" s="94"/>
      <c r="J56" s="94"/>
    </row>
    <row r="57" spans="6:10" ht="12.75">
      <c r="F57" s="141"/>
      <c r="G57" s="94"/>
      <c r="H57" s="141"/>
      <c r="I57" s="94"/>
      <c r="J57" s="94"/>
    </row>
  </sheetData>
  <sheetProtection/>
  <mergeCells count="53">
    <mergeCell ref="I53:J53"/>
    <mergeCell ref="C53:E53"/>
    <mergeCell ref="I54:J54"/>
    <mergeCell ref="I51:J51"/>
    <mergeCell ref="C51:E51"/>
    <mergeCell ref="I52:J52"/>
    <mergeCell ref="C52:E52"/>
    <mergeCell ref="I49:J49"/>
    <mergeCell ref="C49:E49"/>
    <mergeCell ref="I50:J50"/>
    <mergeCell ref="C50:E50"/>
    <mergeCell ref="I47:J47"/>
    <mergeCell ref="C47:E47"/>
    <mergeCell ref="I48:J48"/>
    <mergeCell ref="C48:E48"/>
    <mergeCell ref="B40:E40"/>
    <mergeCell ref="I46:J46"/>
    <mergeCell ref="D35:E35"/>
    <mergeCell ref="G24:I24"/>
    <mergeCell ref="G29:I29"/>
    <mergeCell ref="G25:I25"/>
    <mergeCell ref="D11:G11"/>
    <mergeCell ref="C39:E39"/>
    <mergeCell ref="G23:I23"/>
    <mergeCell ref="E19:F19"/>
    <mergeCell ref="E20:F20"/>
    <mergeCell ref="I20:J20"/>
    <mergeCell ref="I19:J19"/>
    <mergeCell ref="G21:H21"/>
    <mergeCell ref="G28:I28"/>
    <mergeCell ref="G16:H16"/>
    <mergeCell ref="G17:H17"/>
    <mergeCell ref="G18:H18"/>
    <mergeCell ref="I17:J17"/>
    <mergeCell ref="I21:J21"/>
    <mergeCell ref="G19:H19"/>
    <mergeCell ref="G20:H20"/>
    <mergeCell ref="D3:J3"/>
    <mergeCell ref="B1:J1"/>
    <mergeCell ref="G26:I26"/>
    <mergeCell ref="G27:I27"/>
    <mergeCell ref="E21:F21"/>
    <mergeCell ref="D2:J2"/>
    <mergeCell ref="E17:F17"/>
    <mergeCell ref="I18:J18"/>
    <mergeCell ref="E18:F18"/>
    <mergeCell ref="E15:F15"/>
    <mergeCell ref="G15:H15"/>
    <mergeCell ref="I15:J15"/>
    <mergeCell ref="E16:F16"/>
    <mergeCell ref="D12:G12"/>
    <mergeCell ref="D13:G13"/>
    <mergeCell ref="I16:J16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27" t="s">
        <v>6</v>
      </c>
      <c r="B1" s="227"/>
      <c r="C1" s="228"/>
      <c r="D1" s="227"/>
      <c r="E1" s="227"/>
      <c r="F1" s="227"/>
      <c r="G1" s="227"/>
    </row>
    <row r="2" spans="1:7" ht="24.75" customHeight="1">
      <c r="A2" s="79" t="s">
        <v>41</v>
      </c>
      <c r="B2" s="78"/>
      <c r="C2" s="229"/>
      <c r="D2" s="229"/>
      <c r="E2" s="229"/>
      <c r="F2" s="229"/>
      <c r="G2" s="230"/>
    </row>
    <row r="3" spans="1:7" ht="24.75" customHeight="1" hidden="1">
      <c r="A3" s="79" t="s">
        <v>7</v>
      </c>
      <c r="B3" s="78"/>
      <c r="C3" s="229"/>
      <c r="D3" s="229"/>
      <c r="E3" s="229"/>
      <c r="F3" s="229"/>
      <c r="G3" s="230"/>
    </row>
    <row r="4" spans="1:7" ht="24.75" customHeight="1" hidden="1">
      <c r="A4" s="79" t="s">
        <v>8</v>
      </c>
      <c r="B4" s="78"/>
      <c r="C4" s="229"/>
      <c r="D4" s="229"/>
      <c r="E4" s="229"/>
      <c r="F4" s="229"/>
      <c r="G4" s="230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61"/>
  <sheetViews>
    <sheetView workbookViewId="0" topLeftCell="A1">
      <selection activeCell="F8" sqref="F8:G62"/>
    </sheetView>
  </sheetViews>
  <sheetFormatPr defaultColWidth="9.00390625" defaultRowHeight="12.75" outlineLevelRow="1"/>
  <cols>
    <col min="1" max="1" width="4.25390625" style="0" customWidth="1"/>
    <col min="2" max="2" width="14.375" style="93" customWidth="1"/>
    <col min="3" max="3" width="38.25390625" style="93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6" max="21" width="0" style="0" hidden="1" customWidth="1"/>
    <col min="29" max="39" width="0" style="0" hidden="1" customWidth="1"/>
  </cols>
  <sheetData>
    <row r="1" spans="1:31" ht="15.75" customHeight="1">
      <c r="A1" s="231" t="s">
        <v>198</v>
      </c>
      <c r="B1" s="231"/>
      <c r="C1" s="231"/>
      <c r="D1" s="231"/>
      <c r="E1" s="231"/>
      <c r="F1" s="231"/>
      <c r="G1" s="231"/>
      <c r="AE1" t="s">
        <v>71</v>
      </c>
    </row>
    <row r="2" spans="1:31" ht="24.75" customHeight="1">
      <c r="A2" s="144" t="s">
        <v>70</v>
      </c>
      <c r="B2" s="145"/>
      <c r="C2" s="232" t="s">
        <v>45</v>
      </c>
      <c r="D2" s="233"/>
      <c r="E2" s="233"/>
      <c r="F2" s="233"/>
      <c r="G2" s="234"/>
      <c r="AE2" t="s">
        <v>72</v>
      </c>
    </row>
    <row r="3" spans="1:31" ht="24.75" customHeight="1">
      <c r="A3" s="144" t="s">
        <v>7</v>
      </c>
      <c r="B3" s="145"/>
      <c r="C3" s="232" t="s">
        <v>42</v>
      </c>
      <c r="D3" s="233"/>
      <c r="E3" s="233"/>
      <c r="F3" s="233"/>
      <c r="G3" s="234"/>
      <c r="AE3" t="s">
        <v>73</v>
      </c>
    </row>
    <row r="4" spans="1:31" ht="24.75" customHeight="1" hidden="1">
      <c r="A4" s="144" t="s">
        <v>8</v>
      </c>
      <c r="B4" s="145"/>
      <c r="C4" s="232"/>
      <c r="D4" s="233"/>
      <c r="E4" s="233"/>
      <c r="F4" s="233"/>
      <c r="G4" s="234"/>
      <c r="AE4" t="s">
        <v>74</v>
      </c>
    </row>
    <row r="5" spans="1:31" ht="12.75" hidden="1">
      <c r="A5" s="146" t="s">
        <v>75</v>
      </c>
      <c r="B5" s="147"/>
      <c r="C5" s="148"/>
      <c r="D5" s="149"/>
      <c r="E5" s="149"/>
      <c r="F5" s="149"/>
      <c r="G5" s="150"/>
      <c r="AE5" t="s">
        <v>76</v>
      </c>
    </row>
    <row r="7" spans="1:21" ht="38.25">
      <c r="A7" s="146" t="s">
        <v>77</v>
      </c>
      <c r="B7" s="151" t="s">
        <v>78</v>
      </c>
      <c r="C7" s="151" t="s">
        <v>79</v>
      </c>
      <c r="D7" s="146" t="s">
        <v>80</v>
      </c>
      <c r="E7" s="146" t="s">
        <v>81</v>
      </c>
      <c r="F7" s="146" t="s">
        <v>82</v>
      </c>
      <c r="G7" s="146" t="s">
        <v>28</v>
      </c>
      <c r="H7" s="152" t="s">
        <v>29</v>
      </c>
      <c r="I7" s="152" t="s">
        <v>83</v>
      </c>
      <c r="J7" s="152" t="s">
        <v>30</v>
      </c>
      <c r="K7" s="152" t="s">
        <v>84</v>
      </c>
      <c r="L7" s="152" t="s">
        <v>85</v>
      </c>
      <c r="M7" s="152" t="s">
        <v>86</v>
      </c>
      <c r="N7" s="152" t="s">
        <v>87</v>
      </c>
      <c r="O7" s="152" t="s">
        <v>88</v>
      </c>
      <c r="P7" s="152" t="s">
        <v>89</v>
      </c>
      <c r="Q7" s="152" t="s">
        <v>90</v>
      </c>
      <c r="R7" s="152" t="s">
        <v>91</v>
      </c>
      <c r="S7" s="152" t="s">
        <v>92</v>
      </c>
      <c r="T7" s="152" t="s">
        <v>93</v>
      </c>
      <c r="U7" s="152" t="s">
        <v>94</v>
      </c>
    </row>
    <row r="8" spans="1:31" ht="12.75">
      <c r="A8" s="156" t="s">
        <v>95</v>
      </c>
      <c r="B8" s="158" t="s">
        <v>54</v>
      </c>
      <c r="C8" s="159" t="s">
        <v>55</v>
      </c>
      <c r="D8" s="155"/>
      <c r="E8" s="164"/>
      <c r="F8" s="167"/>
      <c r="G8" s="167"/>
      <c r="H8" s="167"/>
      <c r="I8" s="167">
        <f>SUM(I9:I10)</f>
        <v>0</v>
      </c>
      <c r="J8" s="167"/>
      <c r="K8" s="167">
        <f>SUM(K9:K10)</f>
        <v>16080</v>
      </c>
      <c r="L8" s="167"/>
      <c r="M8" s="167">
        <f>SUM(M9:M10)</f>
        <v>0</v>
      </c>
      <c r="N8" s="155"/>
      <c r="O8" s="155">
        <f>SUM(O9:O10)</f>
        <v>0.022199999999999998</v>
      </c>
      <c r="P8" s="155"/>
      <c r="Q8" s="155">
        <f>SUM(Q9:Q10)</f>
        <v>0</v>
      </c>
      <c r="R8" s="155"/>
      <c r="S8" s="155"/>
      <c r="T8" s="155"/>
      <c r="U8" s="155">
        <f>SUM(U9:U10)</f>
        <v>0</v>
      </c>
      <c r="AE8" t="s">
        <v>96</v>
      </c>
    </row>
    <row r="9" spans="1:60" ht="12.75" outlineLevel="1">
      <c r="A9" s="154">
        <v>1</v>
      </c>
      <c r="B9" s="160" t="s">
        <v>97</v>
      </c>
      <c r="C9" s="175" t="s">
        <v>98</v>
      </c>
      <c r="D9" s="162" t="s">
        <v>99</v>
      </c>
      <c r="E9" s="165">
        <v>90</v>
      </c>
      <c r="F9" s="168"/>
      <c r="G9" s="168"/>
      <c r="H9" s="168">
        <v>0</v>
      </c>
      <c r="I9" s="168">
        <f>ROUND(E9*H9,2)</f>
        <v>0</v>
      </c>
      <c r="J9" s="168">
        <v>125</v>
      </c>
      <c r="K9" s="168">
        <f>ROUND(E9*J9,2)</f>
        <v>11250</v>
      </c>
      <c r="L9" s="168">
        <v>0</v>
      </c>
      <c r="M9" s="168">
        <f>G9*(1+L9/100)</f>
        <v>0</v>
      </c>
      <c r="N9" s="162">
        <v>0.0002</v>
      </c>
      <c r="O9" s="162">
        <f>ROUND(E9*N9,5)</f>
        <v>0.018</v>
      </c>
      <c r="P9" s="162">
        <v>0</v>
      </c>
      <c r="Q9" s="162">
        <f>ROUND(E9*P9,5)</f>
        <v>0</v>
      </c>
      <c r="R9" s="162"/>
      <c r="S9" s="162"/>
      <c r="T9" s="162">
        <v>0</v>
      </c>
      <c r="U9" s="162">
        <f>ROUND(E9*T9,2)</f>
        <v>0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100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ht="22.5" outlineLevel="1">
      <c r="A10" s="154">
        <v>2</v>
      </c>
      <c r="B10" s="160" t="s">
        <v>101</v>
      </c>
      <c r="C10" s="175" t="s">
        <v>102</v>
      </c>
      <c r="D10" s="162" t="s">
        <v>99</v>
      </c>
      <c r="E10" s="165">
        <v>42</v>
      </c>
      <c r="F10" s="168"/>
      <c r="G10" s="168"/>
      <c r="H10" s="168">
        <v>0</v>
      </c>
      <c r="I10" s="168">
        <f>ROUND(E10*H10,2)</f>
        <v>0</v>
      </c>
      <c r="J10" s="168">
        <v>115</v>
      </c>
      <c r="K10" s="168">
        <f>ROUND(E10*J10,2)</f>
        <v>4830</v>
      </c>
      <c r="L10" s="168">
        <v>0</v>
      </c>
      <c r="M10" s="168">
        <f>G10*(1+L10/100)</f>
        <v>0</v>
      </c>
      <c r="N10" s="162">
        <v>0.0001</v>
      </c>
      <c r="O10" s="162">
        <f>ROUND(E10*N10,5)</f>
        <v>0.0042</v>
      </c>
      <c r="P10" s="162">
        <v>0</v>
      </c>
      <c r="Q10" s="162">
        <f>ROUND(E10*P10,5)</f>
        <v>0</v>
      </c>
      <c r="R10" s="162"/>
      <c r="S10" s="162"/>
      <c r="T10" s="162">
        <v>0</v>
      </c>
      <c r="U10" s="162">
        <f>ROUND(E10*T10,2)</f>
        <v>0</v>
      </c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100</v>
      </c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31" ht="12.75">
      <c r="A11" s="157" t="s">
        <v>95</v>
      </c>
      <c r="B11" s="161" t="s">
        <v>56</v>
      </c>
      <c r="C11" s="176" t="s">
        <v>57</v>
      </c>
      <c r="D11" s="163"/>
      <c r="E11" s="166"/>
      <c r="F11" s="169"/>
      <c r="G11" s="169"/>
      <c r="H11" s="169"/>
      <c r="I11" s="169">
        <f>SUM(I12:I15)</f>
        <v>289.01</v>
      </c>
      <c r="J11" s="169"/>
      <c r="K11" s="169">
        <f>SUM(K12:K15)</f>
        <v>9826.85</v>
      </c>
      <c r="L11" s="169"/>
      <c r="M11" s="169">
        <f>SUM(M12:M15)</f>
        <v>0</v>
      </c>
      <c r="N11" s="163"/>
      <c r="O11" s="163">
        <f>SUM(O12:O15)</f>
        <v>0.00885</v>
      </c>
      <c r="P11" s="163"/>
      <c r="Q11" s="163">
        <f>SUM(Q12:Q15)</f>
        <v>0</v>
      </c>
      <c r="R11" s="163"/>
      <c r="S11" s="163"/>
      <c r="T11" s="163"/>
      <c r="U11" s="163">
        <f>SUM(U12:U15)</f>
        <v>0.8</v>
      </c>
      <c r="AE11" t="s">
        <v>96</v>
      </c>
    </row>
    <row r="12" spans="1:60" ht="12.75" outlineLevel="1">
      <c r="A12" s="154">
        <v>3</v>
      </c>
      <c r="B12" s="160" t="s">
        <v>103</v>
      </c>
      <c r="C12" s="175" t="s">
        <v>104</v>
      </c>
      <c r="D12" s="162" t="s">
        <v>105</v>
      </c>
      <c r="E12" s="165">
        <v>2</v>
      </c>
      <c r="F12" s="168"/>
      <c r="G12" s="168"/>
      <c r="H12" s="168">
        <v>104.58</v>
      </c>
      <c r="I12" s="168">
        <f>ROUND(E12*H12,2)</f>
        <v>209.16</v>
      </c>
      <c r="J12" s="168">
        <v>33.92</v>
      </c>
      <c r="K12" s="168">
        <f>ROUND(E12*J12,2)</f>
        <v>67.84</v>
      </c>
      <c r="L12" s="168">
        <v>0</v>
      </c>
      <c r="M12" s="168">
        <f>G12*(1+L12/100)</f>
        <v>0</v>
      </c>
      <c r="N12" s="162">
        <v>0.00113</v>
      </c>
      <c r="O12" s="162">
        <f>ROUND(E12*N12,5)</f>
        <v>0.00226</v>
      </c>
      <c r="P12" s="162">
        <v>0</v>
      </c>
      <c r="Q12" s="162">
        <f>ROUND(E12*P12,5)</f>
        <v>0</v>
      </c>
      <c r="R12" s="162"/>
      <c r="S12" s="162"/>
      <c r="T12" s="162">
        <v>0.114</v>
      </c>
      <c r="U12" s="162">
        <f>ROUND(E12*T12,2)</f>
        <v>0.23</v>
      </c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100</v>
      </c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ht="12.75" outlineLevel="1">
      <c r="A13" s="154">
        <v>4</v>
      </c>
      <c r="B13" s="160" t="s">
        <v>106</v>
      </c>
      <c r="C13" s="175" t="s">
        <v>107</v>
      </c>
      <c r="D13" s="162" t="s">
        <v>105</v>
      </c>
      <c r="E13" s="165">
        <v>1</v>
      </c>
      <c r="F13" s="168"/>
      <c r="G13" s="168"/>
      <c r="H13" s="168">
        <v>79.85</v>
      </c>
      <c r="I13" s="168">
        <f>ROUND(E13*H13,2)</f>
        <v>79.85</v>
      </c>
      <c r="J13" s="168">
        <v>196.15</v>
      </c>
      <c r="K13" s="168">
        <f>ROUND(E13*J13,2)</f>
        <v>196.15</v>
      </c>
      <c r="L13" s="168">
        <v>0</v>
      </c>
      <c r="M13" s="168">
        <f>G13*(1+L13/100)</f>
        <v>0</v>
      </c>
      <c r="N13" s="162">
        <v>0.00059</v>
      </c>
      <c r="O13" s="162">
        <f>ROUND(E13*N13,5)</f>
        <v>0.00059</v>
      </c>
      <c r="P13" s="162">
        <v>0</v>
      </c>
      <c r="Q13" s="162">
        <f>ROUND(E13*P13,5)</f>
        <v>0</v>
      </c>
      <c r="R13" s="162"/>
      <c r="S13" s="162"/>
      <c r="T13" s="162">
        <v>0.53</v>
      </c>
      <c r="U13" s="162">
        <f>ROUND(E13*T13,2)</f>
        <v>0.53</v>
      </c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100</v>
      </c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ht="12.75" outlineLevel="1">
      <c r="A14" s="154">
        <v>5</v>
      </c>
      <c r="B14" s="160" t="s">
        <v>108</v>
      </c>
      <c r="C14" s="175" t="s">
        <v>109</v>
      </c>
      <c r="D14" s="162" t="s">
        <v>110</v>
      </c>
      <c r="E14" s="165">
        <v>1</v>
      </c>
      <c r="F14" s="168"/>
      <c r="G14" s="168"/>
      <c r="H14" s="168">
        <v>0</v>
      </c>
      <c r="I14" s="168">
        <f>ROUND(E14*H14,2)</f>
        <v>0</v>
      </c>
      <c r="J14" s="168">
        <v>9550</v>
      </c>
      <c r="K14" s="168">
        <f>ROUND(E14*J14,2)</f>
        <v>9550</v>
      </c>
      <c r="L14" s="168">
        <v>0</v>
      </c>
      <c r="M14" s="168">
        <f>G14*(1+L14/100)</f>
        <v>0</v>
      </c>
      <c r="N14" s="162">
        <v>0.006</v>
      </c>
      <c r="O14" s="162">
        <f>ROUND(E14*N14,5)</f>
        <v>0.006</v>
      </c>
      <c r="P14" s="162">
        <v>0</v>
      </c>
      <c r="Q14" s="162">
        <f>ROUND(E14*P14,5)</f>
        <v>0</v>
      </c>
      <c r="R14" s="162"/>
      <c r="S14" s="162"/>
      <c r="T14" s="162">
        <v>0</v>
      </c>
      <c r="U14" s="162">
        <f>ROUND(E14*T14,2)</f>
        <v>0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100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ht="12.75" outlineLevel="1">
      <c r="A15" s="154">
        <v>6</v>
      </c>
      <c r="B15" s="160" t="s">
        <v>111</v>
      </c>
      <c r="C15" s="175" t="s">
        <v>112</v>
      </c>
      <c r="D15" s="162" t="s">
        <v>113</v>
      </c>
      <c r="E15" s="165">
        <v>0.0088</v>
      </c>
      <c r="F15" s="168"/>
      <c r="G15" s="168"/>
      <c r="H15" s="168">
        <v>0</v>
      </c>
      <c r="I15" s="168">
        <f>ROUND(E15*H15,2)</f>
        <v>0</v>
      </c>
      <c r="J15" s="168">
        <v>1461</v>
      </c>
      <c r="K15" s="168">
        <f>ROUND(E15*J15,2)</f>
        <v>12.86</v>
      </c>
      <c r="L15" s="168">
        <v>0</v>
      </c>
      <c r="M15" s="168">
        <f>G15*(1+L15/100)</f>
        <v>0</v>
      </c>
      <c r="N15" s="162">
        <v>0</v>
      </c>
      <c r="O15" s="162">
        <f>ROUND(E15*N15,5)</f>
        <v>0</v>
      </c>
      <c r="P15" s="162">
        <v>0</v>
      </c>
      <c r="Q15" s="162">
        <f>ROUND(E15*P15,5)</f>
        <v>0</v>
      </c>
      <c r="R15" s="162"/>
      <c r="S15" s="162"/>
      <c r="T15" s="162">
        <v>4.043</v>
      </c>
      <c r="U15" s="162">
        <f>ROUND(E15*T15,2)</f>
        <v>0.04</v>
      </c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100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31" ht="12.75">
      <c r="A16" s="157" t="s">
        <v>95</v>
      </c>
      <c r="B16" s="161" t="s">
        <v>58</v>
      </c>
      <c r="C16" s="176" t="s">
        <v>59</v>
      </c>
      <c r="D16" s="163"/>
      <c r="E16" s="166"/>
      <c r="F16" s="169"/>
      <c r="G16" s="169"/>
      <c r="H16" s="169"/>
      <c r="I16" s="169">
        <f>SUM(I17:I27)</f>
        <v>23879.979999999996</v>
      </c>
      <c r="J16" s="169"/>
      <c r="K16" s="169">
        <f>SUM(K17:K27)</f>
        <v>31705.760000000002</v>
      </c>
      <c r="L16" s="169"/>
      <c r="M16" s="169">
        <f>SUM(M17:M27)</f>
        <v>0</v>
      </c>
      <c r="N16" s="163"/>
      <c r="O16" s="163">
        <f>SUM(O17:O27)</f>
        <v>1.0772400000000002</v>
      </c>
      <c r="P16" s="163"/>
      <c r="Q16" s="163">
        <f>SUM(Q17:Q27)</f>
        <v>0.1024</v>
      </c>
      <c r="R16" s="163"/>
      <c r="S16" s="163"/>
      <c r="T16" s="163"/>
      <c r="U16" s="163">
        <f>SUM(U17:U27)</f>
        <v>89.18</v>
      </c>
      <c r="AE16" t="s">
        <v>96</v>
      </c>
    </row>
    <row r="17" spans="1:60" ht="12.75" outlineLevel="1">
      <c r="A17" s="154">
        <v>7</v>
      </c>
      <c r="B17" s="160" t="s">
        <v>114</v>
      </c>
      <c r="C17" s="175" t="s">
        <v>115</v>
      </c>
      <c r="D17" s="162" t="s">
        <v>116</v>
      </c>
      <c r="E17" s="165">
        <v>44</v>
      </c>
      <c r="F17" s="168"/>
      <c r="G17" s="168"/>
      <c r="H17" s="168">
        <v>0</v>
      </c>
      <c r="I17" s="168">
        <f aca="true" t="shared" si="0" ref="I17:I27">ROUND(E17*H17,2)</f>
        <v>0</v>
      </c>
      <c r="J17" s="168">
        <v>87.6</v>
      </c>
      <c r="K17" s="168">
        <f aca="true" t="shared" si="1" ref="K17:K27">ROUND(E17*J17,2)</f>
        <v>3854.4</v>
      </c>
      <c r="L17" s="168">
        <v>0</v>
      </c>
      <c r="M17" s="168">
        <f aca="true" t="shared" si="2" ref="M17:M27">G17*(1+L17/100)</f>
        <v>0</v>
      </c>
      <c r="N17" s="162">
        <v>0</v>
      </c>
      <c r="O17" s="162">
        <f aca="true" t="shared" si="3" ref="O17:O27">ROUND(E17*N17,5)</f>
        <v>0</v>
      </c>
      <c r="P17" s="162">
        <v>0</v>
      </c>
      <c r="Q17" s="162">
        <f aca="true" t="shared" si="4" ref="Q17:Q27">ROUND(E17*P17,5)</f>
        <v>0</v>
      </c>
      <c r="R17" s="162"/>
      <c r="S17" s="162"/>
      <c r="T17" s="162">
        <v>0.237</v>
      </c>
      <c r="U17" s="162">
        <f aca="true" t="shared" si="5" ref="U17:U27">ROUND(E17*T17,2)</f>
        <v>10.43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100</v>
      </c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ht="12.75" outlineLevel="1">
      <c r="A18" s="154">
        <v>8</v>
      </c>
      <c r="B18" s="160" t="s">
        <v>117</v>
      </c>
      <c r="C18" s="175" t="s">
        <v>118</v>
      </c>
      <c r="D18" s="162" t="s">
        <v>116</v>
      </c>
      <c r="E18" s="165">
        <v>2</v>
      </c>
      <c r="F18" s="168"/>
      <c r="G18" s="168"/>
      <c r="H18" s="168">
        <v>0</v>
      </c>
      <c r="I18" s="168">
        <f t="shared" si="0"/>
        <v>0</v>
      </c>
      <c r="J18" s="168">
        <v>156</v>
      </c>
      <c r="K18" s="168">
        <f t="shared" si="1"/>
        <v>312</v>
      </c>
      <c r="L18" s="168">
        <v>0</v>
      </c>
      <c r="M18" s="168">
        <f t="shared" si="2"/>
        <v>0</v>
      </c>
      <c r="N18" s="162">
        <v>0</v>
      </c>
      <c r="O18" s="162">
        <f t="shared" si="3"/>
        <v>0</v>
      </c>
      <c r="P18" s="162">
        <v>0</v>
      </c>
      <c r="Q18" s="162">
        <f t="shared" si="4"/>
        <v>0</v>
      </c>
      <c r="R18" s="162"/>
      <c r="S18" s="162"/>
      <c r="T18" s="162">
        <v>0.422</v>
      </c>
      <c r="U18" s="162">
        <f t="shared" si="5"/>
        <v>0.84</v>
      </c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100</v>
      </c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ht="12.75" outlineLevel="1">
      <c r="A19" s="154">
        <v>9</v>
      </c>
      <c r="B19" s="160" t="s">
        <v>119</v>
      </c>
      <c r="C19" s="175" t="s">
        <v>120</v>
      </c>
      <c r="D19" s="162" t="s">
        <v>116</v>
      </c>
      <c r="E19" s="165">
        <v>2</v>
      </c>
      <c r="F19" s="168"/>
      <c r="G19" s="168"/>
      <c r="H19" s="168">
        <v>0</v>
      </c>
      <c r="I19" s="168">
        <f t="shared" si="0"/>
        <v>0</v>
      </c>
      <c r="J19" s="168">
        <v>278</v>
      </c>
      <c r="K19" s="168">
        <f t="shared" si="1"/>
        <v>556</v>
      </c>
      <c r="L19" s="168">
        <v>0</v>
      </c>
      <c r="M19" s="168">
        <f t="shared" si="2"/>
        <v>0</v>
      </c>
      <c r="N19" s="162">
        <v>0</v>
      </c>
      <c r="O19" s="162">
        <f t="shared" si="3"/>
        <v>0</v>
      </c>
      <c r="P19" s="162">
        <v>0</v>
      </c>
      <c r="Q19" s="162">
        <f t="shared" si="4"/>
        <v>0</v>
      </c>
      <c r="R19" s="162"/>
      <c r="S19" s="162"/>
      <c r="T19" s="162">
        <v>0.752</v>
      </c>
      <c r="U19" s="162">
        <f t="shared" si="5"/>
        <v>1.5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100</v>
      </c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ht="12.75" outlineLevel="1">
      <c r="A20" s="154">
        <v>10</v>
      </c>
      <c r="B20" s="160" t="s">
        <v>121</v>
      </c>
      <c r="C20" s="175" t="s">
        <v>122</v>
      </c>
      <c r="D20" s="162" t="s">
        <v>123</v>
      </c>
      <c r="E20" s="165">
        <v>32</v>
      </c>
      <c r="F20" s="168"/>
      <c r="G20" s="168"/>
      <c r="H20" s="168">
        <v>99.74</v>
      </c>
      <c r="I20" s="168">
        <f t="shared" si="0"/>
        <v>3191.68</v>
      </c>
      <c r="J20" s="168">
        <v>137.26</v>
      </c>
      <c r="K20" s="168">
        <f t="shared" si="1"/>
        <v>4392.32</v>
      </c>
      <c r="L20" s="168">
        <v>0</v>
      </c>
      <c r="M20" s="168">
        <f t="shared" si="2"/>
        <v>0</v>
      </c>
      <c r="N20" s="162">
        <v>0.00688</v>
      </c>
      <c r="O20" s="162">
        <f t="shared" si="3"/>
        <v>0.22016</v>
      </c>
      <c r="P20" s="162">
        <v>0</v>
      </c>
      <c r="Q20" s="162">
        <f t="shared" si="4"/>
        <v>0</v>
      </c>
      <c r="R20" s="162"/>
      <c r="S20" s="162"/>
      <c r="T20" s="162">
        <v>0.392</v>
      </c>
      <c r="U20" s="162">
        <f t="shared" si="5"/>
        <v>12.54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100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ht="12.75" outlineLevel="1">
      <c r="A21" s="154">
        <v>11</v>
      </c>
      <c r="B21" s="160" t="s">
        <v>124</v>
      </c>
      <c r="C21" s="175" t="s">
        <v>125</v>
      </c>
      <c r="D21" s="162" t="s">
        <v>123</v>
      </c>
      <c r="E21" s="165">
        <v>26</v>
      </c>
      <c r="F21" s="168"/>
      <c r="G21" s="168"/>
      <c r="H21" s="168">
        <v>117.73</v>
      </c>
      <c r="I21" s="168">
        <f t="shared" si="0"/>
        <v>3060.98</v>
      </c>
      <c r="J21" s="168">
        <v>129.27</v>
      </c>
      <c r="K21" s="168">
        <f t="shared" si="1"/>
        <v>3361.02</v>
      </c>
      <c r="L21" s="168">
        <v>0</v>
      </c>
      <c r="M21" s="168">
        <f t="shared" si="2"/>
        <v>0</v>
      </c>
      <c r="N21" s="162">
        <v>0.00657</v>
      </c>
      <c r="O21" s="162">
        <f t="shared" si="3"/>
        <v>0.17082</v>
      </c>
      <c r="P21" s="162">
        <v>0</v>
      </c>
      <c r="Q21" s="162">
        <f t="shared" si="4"/>
        <v>0</v>
      </c>
      <c r="R21" s="162"/>
      <c r="S21" s="162"/>
      <c r="T21" s="162">
        <v>0.368</v>
      </c>
      <c r="U21" s="162">
        <f t="shared" si="5"/>
        <v>9.57</v>
      </c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100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ht="12.75" outlineLevel="1">
      <c r="A22" s="154">
        <v>12</v>
      </c>
      <c r="B22" s="160" t="s">
        <v>126</v>
      </c>
      <c r="C22" s="175" t="s">
        <v>127</v>
      </c>
      <c r="D22" s="162" t="s">
        <v>123</v>
      </c>
      <c r="E22" s="165">
        <v>90</v>
      </c>
      <c r="F22" s="168"/>
      <c r="G22" s="168"/>
      <c r="H22" s="168">
        <v>148.72</v>
      </c>
      <c r="I22" s="168">
        <f t="shared" si="0"/>
        <v>13384.8</v>
      </c>
      <c r="J22" s="168">
        <v>147.78</v>
      </c>
      <c r="K22" s="168">
        <f t="shared" si="1"/>
        <v>13300.2</v>
      </c>
      <c r="L22" s="168">
        <v>0</v>
      </c>
      <c r="M22" s="168">
        <f t="shared" si="2"/>
        <v>0</v>
      </c>
      <c r="N22" s="162">
        <v>0.00742</v>
      </c>
      <c r="O22" s="162">
        <f t="shared" si="3"/>
        <v>0.6678</v>
      </c>
      <c r="P22" s="162">
        <v>0</v>
      </c>
      <c r="Q22" s="162">
        <f t="shared" si="4"/>
        <v>0</v>
      </c>
      <c r="R22" s="162"/>
      <c r="S22" s="162"/>
      <c r="T22" s="162">
        <v>0.421</v>
      </c>
      <c r="U22" s="162">
        <f t="shared" si="5"/>
        <v>37.89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100</v>
      </c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ht="12.75" outlineLevel="1">
      <c r="A23" s="154">
        <v>13</v>
      </c>
      <c r="B23" s="160" t="s">
        <v>128</v>
      </c>
      <c r="C23" s="175" t="s">
        <v>129</v>
      </c>
      <c r="D23" s="162" t="s">
        <v>116</v>
      </c>
      <c r="E23" s="165">
        <v>2</v>
      </c>
      <c r="F23" s="168"/>
      <c r="G23" s="168"/>
      <c r="H23" s="168">
        <v>134.72</v>
      </c>
      <c r="I23" s="168">
        <f t="shared" si="0"/>
        <v>269.44</v>
      </c>
      <c r="J23" s="168">
        <v>407.28</v>
      </c>
      <c r="K23" s="168">
        <f t="shared" si="1"/>
        <v>814.56</v>
      </c>
      <c r="L23" s="168">
        <v>0</v>
      </c>
      <c r="M23" s="168">
        <f t="shared" si="2"/>
        <v>0</v>
      </c>
      <c r="N23" s="162">
        <v>0.00114</v>
      </c>
      <c r="O23" s="162">
        <f t="shared" si="3"/>
        <v>0.00228</v>
      </c>
      <c r="P23" s="162">
        <v>0</v>
      </c>
      <c r="Q23" s="162">
        <f t="shared" si="4"/>
        <v>0</v>
      </c>
      <c r="R23" s="162"/>
      <c r="S23" s="162"/>
      <c r="T23" s="162">
        <v>1.102</v>
      </c>
      <c r="U23" s="162">
        <f t="shared" si="5"/>
        <v>2.2</v>
      </c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100</v>
      </c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ht="22.5" outlineLevel="1">
      <c r="A24" s="154">
        <v>14</v>
      </c>
      <c r="B24" s="160" t="s">
        <v>130</v>
      </c>
      <c r="C24" s="175" t="s">
        <v>131</v>
      </c>
      <c r="D24" s="162" t="s">
        <v>123</v>
      </c>
      <c r="E24" s="165">
        <v>42</v>
      </c>
      <c r="F24" s="168"/>
      <c r="G24" s="168"/>
      <c r="H24" s="168">
        <v>90.9</v>
      </c>
      <c r="I24" s="168">
        <f t="shared" si="0"/>
        <v>3817.8</v>
      </c>
      <c r="J24" s="168">
        <v>57.6</v>
      </c>
      <c r="K24" s="168">
        <f t="shared" si="1"/>
        <v>2419.2</v>
      </c>
      <c r="L24" s="168">
        <v>0</v>
      </c>
      <c r="M24" s="168">
        <f t="shared" si="2"/>
        <v>0</v>
      </c>
      <c r="N24" s="162">
        <v>0.00037</v>
      </c>
      <c r="O24" s="162">
        <f t="shared" si="3"/>
        <v>0.01554</v>
      </c>
      <c r="P24" s="162">
        <v>0</v>
      </c>
      <c r="Q24" s="162">
        <f t="shared" si="4"/>
        <v>0</v>
      </c>
      <c r="R24" s="162"/>
      <c r="S24" s="162"/>
      <c r="T24" s="162">
        <v>0.143</v>
      </c>
      <c r="U24" s="162">
        <f t="shared" si="5"/>
        <v>6.01</v>
      </c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100</v>
      </c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ht="12.75" outlineLevel="1">
      <c r="A25" s="154">
        <v>15</v>
      </c>
      <c r="B25" s="160" t="s">
        <v>132</v>
      </c>
      <c r="C25" s="175" t="s">
        <v>133</v>
      </c>
      <c r="D25" s="162" t="s">
        <v>123</v>
      </c>
      <c r="E25" s="165">
        <v>148</v>
      </c>
      <c r="F25" s="168"/>
      <c r="G25" s="168"/>
      <c r="H25" s="168">
        <v>0.18</v>
      </c>
      <c r="I25" s="168">
        <f t="shared" si="0"/>
        <v>26.64</v>
      </c>
      <c r="J25" s="168">
        <v>6.62</v>
      </c>
      <c r="K25" s="168">
        <f t="shared" si="1"/>
        <v>979.76</v>
      </c>
      <c r="L25" s="168">
        <v>0</v>
      </c>
      <c r="M25" s="168">
        <f t="shared" si="2"/>
        <v>0</v>
      </c>
      <c r="N25" s="162">
        <v>0</v>
      </c>
      <c r="O25" s="162">
        <f t="shared" si="3"/>
        <v>0</v>
      </c>
      <c r="P25" s="162">
        <v>0</v>
      </c>
      <c r="Q25" s="162">
        <f t="shared" si="4"/>
        <v>0</v>
      </c>
      <c r="R25" s="162"/>
      <c r="S25" s="162"/>
      <c r="T25" s="162">
        <v>0.018</v>
      </c>
      <c r="U25" s="162">
        <f t="shared" si="5"/>
        <v>2.66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100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ht="22.5" outlineLevel="1">
      <c r="A26" s="154">
        <v>16</v>
      </c>
      <c r="B26" s="160" t="s">
        <v>134</v>
      </c>
      <c r="C26" s="175" t="s">
        <v>135</v>
      </c>
      <c r="D26" s="162" t="s">
        <v>123</v>
      </c>
      <c r="E26" s="165">
        <v>32</v>
      </c>
      <c r="F26" s="168"/>
      <c r="G26" s="168"/>
      <c r="H26" s="168">
        <v>4.02</v>
      </c>
      <c r="I26" s="168">
        <f t="shared" si="0"/>
        <v>128.64</v>
      </c>
      <c r="J26" s="168">
        <v>17.38</v>
      </c>
      <c r="K26" s="168">
        <f t="shared" si="1"/>
        <v>556.16</v>
      </c>
      <c r="L26" s="168">
        <v>0</v>
      </c>
      <c r="M26" s="168">
        <f t="shared" si="2"/>
        <v>0</v>
      </c>
      <c r="N26" s="162">
        <v>2E-05</v>
      </c>
      <c r="O26" s="162">
        <f t="shared" si="3"/>
        <v>0.00064</v>
      </c>
      <c r="P26" s="162">
        <v>0.0032</v>
      </c>
      <c r="Q26" s="162">
        <f t="shared" si="4"/>
        <v>0.1024</v>
      </c>
      <c r="R26" s="162"/>
      <c r="S26" s="162"/>
      <c r="T26" s="162">
        <v>0.053</v>
      </c>
      <c r="U26" s="162">
        <f t="shared" si="5"/>
        <v>1.7</v>
      </c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100</v>
      </c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ht="12.75" outlineLevel="1">
      <c r="A27" s="154">
        <v>17</v>
      </c>
      <c r="B27" s="160" t="s">
        <v>136</v>
      </c>
      <c r="C27" s="175" t="s">
        <v>137</v>
      </c>
      <c r="D27" s="162" t="s">
        <v>113</v>
      </c>
      <c r="E27" s="165">
        <v>1.0772</v>
      </c>
      <c r="F27" s="168"/>
      <c r="G27" s="168"/>
      <c r="H27" s="168">
        <v>0</v>
      </c>
      <c r="I27" s="168">
        <f t="shared" si="0"/>
        <v>0</v>
      </c>
      <c r="J27" s="168">
        <v>1077</v>
      </c>
      <c r="K27" s="168">
        <f t="shared" si="1"/>
        <v>1160.14</v>
      </c>
      <c r="L27" s="168">
        <v>0</v>
      </c>
      <c r="M27" s="168">
        <f t="shared" si="2"/>
        <v>0</v>
      </c>
      <c r="N27" s="162">
        <v>0</v>
      </c>
      <c r="O27" s="162">
        <f t="shared" si="3"/>
        <v>0</v>
      </c>
      <c r="P27" s="162">
        <v>0</v>
      </c>
      <c r="Q27" s="162">
        <f t="shared" si="4"/>
        <v>0</v>
      </c>
      <c r="R27" s="162"/>
      <c r="S27" s="162"/>
      <c r="T27" s="162">
        <v>3.563</v>
      </c>
      <c r="U27" s="162">
        <f t="shared" si="5"/>
        <v>3.84</v>
      </c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100</v>
      </c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31" ht="12.75">
      <c r="A28" s="157" t="s">
        <v>95</v>
      </c>
      <c r="B28" s="161" t="s">
        <v>60</v>
      </c>
      <c r="C28" s="176" t="s">
        <v>61</v>
      </c>
      <c r="D28" s="163"/>
      <c r="E28" s="166"/>
      <c r="F28" s="169"/>
      <c r="G28" s="169"/>
      <c r="H28" s="169"/>
      <c r="I28" s="169">
        <f>SUM(I29:I37)</f>
        <v>12678.91</v>
      </c>
      <c r="J28" s="169"/>
      <c r="K28" s="169">
        <f>SUM(K29:K37)</f>
        <v>6459.31</v>
      </c>
      <c r="L28" s="169"/>
      <c r="M28" s="169">
        <f>SUM(M29:M37)</f>
        <v>0</v>
      </c>
      <c r="N28" s="163"/>
      <c r="O28" s="163">
        <f>SUM(O29:O37)</f>
        <v>0.00213</v>
      </c>
      <c r="P28" s="163"/>
      <c r="Q28" s="163">
        <f>SUM(Q29:Q37)</f>
        <v>0</v>
      </c>
      <c r="R28" s="163"/>
      <c r="S28" s="163"/>
      <c r="T28" s="163"/>
      <c r="U28" s="163">
        <f>SUM(U29:U37)</f>
        <v>7.530000000000001</v>
      </c>
      <c r="AE28" t="s">
        <v>96</v>
      </c>
    </row>
    <row r="29" spans="1:60" ht="12.75" outlineLevel="1">
      <c r="A29" s="154">
        <v>18</v>
      </c>
      <c r="B29" s="160" t="s">
        <v>138</v>
      </c>
      <c r="C29" s="175" t="s">
        <v>139</v>
      </c>
      <c r="D29" s="162" t="s">
        <v>116</v>
      </c>
      <c r="E29" s="165">
        <v>2</v>
      </c>
      <c r="F29" s="168"/>
      <c r="G29" s="168"/>
      <c r="H29" s="168">
        <v>152.08</v>
      </c>
      <c r="I29" s="168">
        <f aca="true" t="shared" si="6" ref="I29:I37">ROUND(E29*H29,2)</f>
        <v>304.16</v>
      </c>
      <c r="J29" s="168">
        <v>22.92</v>
      </c>
      <c r="K29" s="168">
        <f aca="true" t="shared" si="7" ref="K29:K37">ROUND(E29*J29,2)</f>
        <v>45.84</v>
      </c>
      <c r="L29" s="168">
        <v>0</v>
      </c>
      <c r="M29" s="168">
        <f aca="true" t="shared" si="8" ref="M29:M37">G29*(1+L29/100)</f>
        <v>0</v>
      </c>
      <c r="N29" s="162">
        <v>0</v>
      </c>
      <c r="O29" s="162">
        <f aca="true" t="shared" si="9" ref="O29:O37">ROUND(E29*N29,5)</f>
        <v>0</v>
      </c>
      <c r="P29" s="162">
        <v>0</v>
      </c>
      <c r="Q29" s="162">
        <f aca="true" t="shared" si="10" ref="Q29:Q37">ROUND(E29*P29,5)</f>
        <v>0</v>
      </c>
      <c r="R29" s="162"/>
      <c r="S29" s="162"/>
      <c r="T29" s="162">
        <v>0.062</v>
      </c>
      <c r="U29" s="162">
        <f aca="true" t="shared" si="11" ref="U29:U37">ROUND(E29*T29,2)</f>
        <v>0.12</v>
      </c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100</v>
      </c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ht="22.5" outlineLevel="1">
      <c r="A30" s="154">
        <v>19</v>
      </c>
      <c r="B30" s="160" t="s">
        <v>140</v>
      </c>
      <c r="C30" s="175" t="s">
        <v>141</v>
      </c>
      <c r="D30" s="162" t="s">
        <v>116</v>
      </c>
      <c r="E30" s="165">
        <v>18</v>
      </c>
      <c r="F30" s="168"/>
      <c r="G30" s="168"/>
      <c r="H30" s="168">
        <v>434.68</v>
      </c>
      <c r="I30" s="168">
        <f t="shared" si="6"/>
        <v>7824.24</v>
      </c>
      <c r="J30" s="168">
        <v>91.32</v>
      </c>
      <c r="K30" s="168">
        <f t="shared" si="7"/>
        <v>1643.76</v>
      </c>
      <c r="L30" s="168">
        <v>0</v>
      </c>
      <c r="M30" s="168">
        <f t="shared" si="8"/>
        <v>0</v>
      </c>
      <c r="N30" s="162">
        <v>0</v>
      </c>
      <c r="O30" s="162">
        <f t="shared" si="9"/>
        <v>0</v>
      </c>
      <c r="P30" s="162">
        <v>0</v>
      </c>
      <c r="Q30" s="162">
        <f t="shared" si="10"/>
        <v>0</v>
      </c>
      <c r="R30" s="162"/>
      <c r="S30" s="162"/>
      <c r="T30" s="162">
        <v>0.247</v>
      </c>
      <c r="U30" s="162">
        <f t="shared" si="11"/>
        <v>4.45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100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ht="12.75" outlineLevel="1">
      <c r="A31" s="154">
        <v>20</v>
      </c>
      <c r="B31" s="160" t="s">
        <v>142</v>
      </c>
      <c r="C31" s="175" t="s">
        <v>143</v>
      </c>
      <c r="D31" s="162" t="s">
        <v>116</v>
      </c>
      <c r="E31" s="165">
        <v>3</v>
      </c>
      <c r="F31" s="168"/>
      <c r="G31" s="168"/>
      <c r="H31" s="168">
        <v>255.07</v>
      </c>
      <c r="I31" s="168">
        <f t="shared" si="6"/>
        <v>765.21</v>
      </c>
      <c r="J31" s="168">
        <v>83.93</v>
      </c>
      <c r="K31" s="168">
        <f t="shared" si="7"/>
        <v>251.79</v>
      </c>
      <c r="L31" s="168">
        <v>0</v>
      </c>
      <c r="M31" s="168">
        <f t="shared" si="8"/>
        <v>0</v>
      </c>
      <c r="N31" s="162">
        <v>0.00032</v>
      </c>
      <c r="O31" s="162">
        <f t="shared" si="9"/>
        <v>0.00096</v>
      </c>
      <c r="P31" s="162">
        <v>0</v>
      </c>
      <c r="Q31" s="162">
        <f t="shared" si="10"/>
        <v>0</v>
      </c>
      <c r="R31" s="162"/>
      <c r="S31" s="162"/>
      <c r="T31" s="162">
        <v>0.227</v>
      </c>
      <c r="U31" s="162">
        <f t="shared" si="11"/>
        <v>0.68</v>
      </c>
      <c r="V31" s="153"/>
      <c r="W31" s="153"/>
      <c r="X31" s="153"/>
      <c r="Y31" s="153"/>
      <c r="Z31" s="153"/>
      <c r="AA31" s="153"/>
      <c r="AB31" s="153"/>
      <c r="AC31" s="153"/>
      <c r="AD31" s="153"/>
      <c r="AE31" s="153" t="s">
        <v>100</v>
      </c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ht="12.75" outlineLevel="1">
      <c r="A32" s="154">
        <v>21</v>
      </c>
      <c r="B32" s="160" t="s">
        <v>144</v>
      </c>
      <c r="C32" s="175" t="s">
        <v>145</v>
      </c>
      <c r="D32" s="162" t="s">
        <v>116</v>
      </c>
      <c r="E32" s="165">
        <v>18</v>
      </c>
      <c r="F32" s="168"/>
      <c r="G32" s="168"/>
      <c r="H32" s="168">
        <v>141.19</v>
      </c>
      <c r="I32" s="168">
        <f t="shared" si="6"/>
        <v>2541.42</v>
      </c>
      <c r="J32" s="168">
        <v>30.31</v>
      </c>
      <c r="K32" s="168">
        <f t="shared" si="7"/>
        <v>545.58</v>
      </c>
      <c r="L32" s="168">
        <v>0</v>
      </c>
      <c r="M32" s="168">
        <f t="shared" si="8"/>
        <v>0</v>
      </c>
      <c r="N32" s="162">
        <v>0</v>
      </c>
      <c r="O32" s="162">
        <f t="shared" si="9"/>
        <v>0</v>
      </c>
      <c r="P32" s="162">
        <v>0</v>
      </c>
      <c r="Q32" s="162">
        <f t="shared" si="10"/>
        <v>0</v>
      </c>
      <c r="R32" s="162"/>
      <c r="S32" s="162"/>
      <c r="T32" s="162">
        <v>0.082</v>
      </c>
      <c r="U32" s="162">
        <f t="shared" si="11"/>
        <v>1.48</v>
      </c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100</v>
      </c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ht="12.75" outlineLevel="1">
      <c r="A33" s="154">
        <v>22</v>
      </c>
      <c r="B33" s="160" t="s">
        <v>146</v>
      </c>
      <c r="C33" s="175" t="s">
        <v>147</v>
      </c>
      <c r="D33" s="162" t="s">
        <v>116</v>
      </c>
      <c r="E33" s="165">
        <v>1</v>
      </c>
      <c r="F33" s="168"/>
      <c r="G33" s="168"/>
      <c r="H33" s="168">
        <v>245.57</v>
      </c>
      <c r="I33" s="168">
        <f t="shared" si="6"/>
        <v>245.57</v>
      </c>
      <c r="J33" s="168">
        <v>83.93</v>
      </c>
      <c r="K33" s="168">
        <f t="shared" si="7"/>
        <v>83.93</v>
      </c>
      <c r="L33" s="168">
        <v>0</v>
      </c>
      <c r="M33" s="168">
        <f t="shared" si="8"/>
        <v>0</v>
      </c>
      <c r="N33" s="162">
        <v>0</v>
      </c>
      <c r="O33" s="162">
        <f t="shared" si="9"/>
        <v>0</v>
      </c>
      <c r="P33" s="162">
        <v>0</v>
      </c>
      <c r="Q33" s="162">
        <f t="shared" si="10"/>
        <v>0</v>
      </c>
      <c r="R33" s="162"/>
      <c r="S33" s="162"/>
      <c r="T33" s="162">
        <v>0.227</v>
      </c>
      <c r="U33" s="162">
        <f t="shared" si="11"/>
        <v>0.23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100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ht="12.75" outlineLevel="1">
      <c r="A34" s="154">
        <v>23</v>
      </c>
      <c r="B34" s="160" t="s">
        <v>148</v>
      </c>
      <c r="C34" s="175" t="s">
        <v>149</v>
      </c>
      <c r="D34" s="162" t="s">
        <v>116</v>
      </c>
      <c r="E34" s="165">
        <v>1</v>
      </c>
      <c r="F34" s="168"/>
      <c r="G34" s="168"/>
      <c r="H34" s="168">
        <v>573.07</v>
      </c>
      <c r="I34" s="168">
        <f t="shared" si="6"/>
        <v>573.07</v>
      </c>
      <c r="J34" s="168">
        <v>83.92999999999995</v>
      </c>
      <c r="K34" s="168">
        <f t="shared" si="7"/>
        <v>83.93</v>
      </c>
      <c r="L34" s="168">
        <v>0</v>
      </c>
      <c r="M34" s="168">
        <f t="shared" si="8"/>
        <v>0</v>
      </c>
      <c r="N34" s="162">
        <v>0.00037</v>
      </c>
      <c r="O34" s="162">
        <f t="shared" si="9"/>
        <v>0.00037</v>
      </c>
      <c r="P34" s="162">
        <v>0</v>
      </c>
      <c r="Q34" s="162">
        <f t="shared" si="10"/>
        <v>0</v>
      </c>
      <c r="R34" s="162"/>
      <c r="S34" s="162"/>
      <c r="T34" s="162">
        <v>0.227</v>
      </c>
      <c r="U34" s="162">
        <f t="shared" si="11"/>
        <v>0.23</v>
      </c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100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ht="12.75" outlineLevel="1">
      <c r="A35" s="154">
        <v>24</v>
      </c>
      <c r="B35" s="160" t="s">
        <v>150</v>
      </c>
      <c r="C35" s="175" t="s">
        <v>151</v>
      </c>
      <c r="D35" s="162" t="s">
        <v>116</v>
      </c>
      <c r="E35" s="165">
        <v>4</v>
      </c>
      <c r="F35" s="168"/>
      <c r="G35" s="168"/>
      <c r="H35" s="168">
        <v>106.31</v>
      </c>
      <c r="I35" s="168">
        <f t="shared" si="6"/>
        <v>425.24</v>
      </c>
      <c r="J35" s="168">
        <v>30.69</v>
      </c>
      <c r="K35" s="168">
        <f t="shared" si="7"/>
        <v>122.76</v>
      </c>
      <c r="L35" s="168">
        <v>0</v>
      </c>
      <c r="M35" s="168">
        <f t="shared" si="8"/>
        <v>0</v>
      </c>
      <c r="N35" s="162">
        <v>0</v>
      </c>
      <c r="O35" s="162">
        <f t="shared" si="9"/>
        <v>0</v>
      </c>
      <c r="P35" s="162">
        <v>0</v>
      </c>
      <c r="Q35" s="162">
        <f t="shared" si="10"/>
        <v>0</v>
      </c>
      <c r="R35" s="162"/>
      <c r="S35" s="162"/>
      <c r="T35" s="162">
        <v>0.083</v>
      </c>
      <c r="U35" s="162">
        <f t="shared" si="11"/>
        <v>0.33</v>
      </c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100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ht="22.5" outlineLevel="1">
      <c r="A36" s="154">
        <v>25</v>
      </c>
      <c r="B36" s="160" t="s">
        <v>152</v>
      </c>
      <c r="C36" s="175" t="s">
        <v>153</v>
      </c>
      <c r="D36" s="162" t="s">
        <v>110</v>
      </c>
      <c r="E36" s="165">
        <v>4</v>
      </c>
      <c r="F36" s="168"/>
      <c r="G36" s="168"/>
      <c r="H36" s="168">
        <v>0</v>
      </c>
      <c r="I36" s="168">
        <f t="shared" si="6"/>
        <v>0</v>
      </c>
      <c r="J36" s="168">
        <v>920</v>
      </c>
      <c r="K36" s="168">
        <f t="shared" si="7"/>
        <v>3680</v>
      </c>
      <c r="L36" s="168">
        <v>0</v>
      </c>
      <c r="M36" s="168">
        <f t="shared" si="8"/>
        <v>0</v>
      </c>
      <c r="N36" s="162">
        <v>0.0002</v>
      </c>
      <c r="O36" s="162">
        <f t="shared" si="9"/>
        <v>0.0008</v>
      </c>
      <c r="P36" s="162">
        <v>0</v>
      </c>
      <c r="Q36" s="162">
        <f t="shared" si="10"/>
        <v>0</v>
      </c>
      <c r="R36" s="162"/>
      <c r="S36" s="162"/>
      <c r="T36" s="162">
        <v>0</v>
      </c>
      <c r="U36" s="162">
        <f t="shared" si="11"/>
        <v>0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100</v>
      </c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ht="12.75" outlineLevel="1">
      <c r="A37" s="154">
        <v>26</v>
      </c>
      <c r="B37" s="160" t="s">
        <v>154</v>
      </c>
      <c r="C37" s="175" t="s">
        <v>155</v>
      </c>
      <c r="D37" s="162" t="s">
        <v>113</v>
      </c>
      <c r="E37" s="165">
        <v>0.0021</v>
      </c>
      <c r="F37" s="168"/>
      <c r="G37" s="168"/>
      <c r="H37" s="168">
        <v>0</v>
      </c>
      <c r="I37" s="168">
        <f t="shared" si="6"/>
        <v>0</v>
      </c>
      <c r="J37" s="168">
        <v>821</v>
      </c>
      <c r="K37" s="168">
        <f t="shared" si="7"/>
        <v>1.72</v>
      </c>
      <c r="L37" s="168">
        <v>0</v>
      </c>
      <c r="M37" s="168">
        <f t="shared" si="8"/>
        <v>0</v>
      </c>
      <c r="N37" s="162">
        <v>0</v>
      </c>
      <c r="O37" s="162">
        <f t="shared" si="9"/>
        <v>0</v>
      </c>
      <c r="P37" s="162">
        <v>0</v>
      </c>
      <c r="Q37" s="162">
        <f t="shared" si="10"/>
        <v>0</v>
      </c>
      <c r="R37" s="162"/>
      <c r="S37" s="162"/>
      <c r="T37" s="162">
        <v>2.575</v>
      </c>
      <c r="U37" s="162">
        <f t="shared" si="11"/>
        <v>0.01</v>
      </c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100</v>
      </c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31" ht="12.75">
      <c r="A38" s="157" t="s">
        <v>95</v>
      </c>
      <c r="B38" s="161" t="s">
        <v>62</v>
      </c>
      <c r="C38" s="176" t="s">
        <v>63</v>
      </c>
      <c r="D38" s="163"/>
      <c r="E38" s="166"/>
      <c r="F38" s="169"/>
      <c r="G38" s="169"/>
      <c r="H38" s="169"/>
      <c r="I38" s="169">
        <f>SUM(I39:I51)</f>
        <v>138785.89</v>
      </c>
      <c r="J38" s="169"/>
      <c r="K38" s="169">
        <f>SUM(K39:K51)</f>
        <v>50079.52</v>
      </c>
      <c r="L38" s="169"/>
      <c r="M38" s="169">
        <f>SUM(M39:M51)</f>
        <v>0</v>
      </c>
      <c r="N38" s="163"/>
      <c r="O38" s="163">
        <f>SUM(O39:O51)</f>
        <v>4.92381</v>
      </c>
      <c r="P38" s="163"/>
      <c r="Q38" s="163">
        <f>SUM(Q39:Q51)</f>
        <v>2.6967499999999998</v>
      </c>
      <c r="R38" s="163"/>
      <c r="S38" s="163"/>
      <c r="T38" s="163"/>
      <c r="U38" s="163">
        <f>SUM(U39:U51)</f>
        <v>153.32999999999998</v>
      </c>
      <c r="AE38" t="s">
        <v>96</v>
      </c>
    </row>
    <row r="39" spans="1:60" ht="22.5" outlineLevel="1">
      <c r="A39" s="154">
        <v>27</v>
      </c>
      <c r="B39" s="160" t="s">
        <v>156</v>
      </c>
      <c r="C39" s="175" t="s">
        <v>157</v>
      </c>
      <c r="D39" s="162" t="s">
        <v>158</v>
      </c>
      <c r="E39" s="165">
        <v>80.325</v>
      </c>
      <c r="F39" s="168"/>
      <c r="G39" s="168"/>
      <c r="H39" s="168">
        <v>1101.09</v>
      </c>
      <c r="I39" s="168">
        <f aca="true" t="shared" si="12" ref="I39:I51">ROUND(E39*H39,2)</f>
        <v>88445.05</v>
      </c>
      <c r="J39" s="168">
        <v>134.91</v>
      </c>
      <c r="K39" s="168">
        <f aca="true" t="shared" si="13" ref="K39:K51">ROUND(E39*J39,2)</f>
        <v>10836.65</v>
      </c>
      <c r="L39" s="168">
        <v>0</v>
      </c>
      <c r="M39" s="168">
        <f aca="true" t="shared" si="14" ref="M39:M51">G39*(1+L39/100)</f>
        <v>0</v>
      </c>
      <c r="N39" s="162">
        <v>0.02963</v>
      </c>
      <c r="O39" s="162">
        <f aca="true" t="shared" si="15" ref="O39:O51">ROUND(E39*N39,5)</f>
        <v>2.38003</v>
      </c>
      <c r="P39" s="162">
        <v>0</v>
      </c>
      <c r="Q39" s="162">
        <f aca="true" t="shared" si="16" ref="Q39:Q51">ROUND(E39*P39,5)</f>
        <v>0</v>
      </c>
      <c r="R39" s="162"/>
      <c r="S39" s="162"/>
      <c r="T39" s="162">
        <v>0.411</v>
      </c>
      <c r="U39" s="162">
        <f aca="true" t="shared" si="17" ref="U39:U51">ROUND(E39*T39,2)</f>
        <v>33.01</v>
      </c>
      <c r="V39" s="153"/>
      <c r="W39" s="153"/>
      <c r="X39" s="153"/>
      <c r="Y39" s="153"/>
      <c r="Z39" s="153"/>
      <c r="AA39" s="153"/>
      <c r="AB39" s="153"/>
      <c r="AC39" s="153"/>
      <c r="AD39" s="153"/>
      <c r="AE39" s="153" t="s">
        <v>100</v>
      </c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ht="22.5" outlineLevel="1">
      <c r="A40" s="154">
        <v>28</v>
      </c>
      <c r="B40" s="160" t="s">
        <v>159</v>
      </c>
      <c r="C40" s="175" t="s">
        <v>160</v>
      </c>
      <c r="D40" s="162" t="s">
        <v>158</v>
      </c>
      <c r="E40" s="165">
        <v>19.36</v>
      </c>
      <c r="F40" s="168"/>
      <c r="G40" s="168"/>
      <c r="H40" s="168">
        <v>1374.43</v>
      </c>
      <c r="I40" s="168">
        <f t="shared" si="12"/>
        <v>26608.96</v>
      </c>
      <c r="J40" s="168">
        <v>135.57</v>
      </c>
      <c r="K40" s="168">
        <f t="shared" si="13"/>
        <v>2624.64</v>
      </c>
      <c r="L40" s="168">
        <v>0</v>
      </c>
      <c r="M40" s="168">
        <f t="shared" si="14"/>
        <v>0</v>
      </c>
      <c r="N40" s="162">
        <v>0.03835</v>
      </c>
      <c r="O40" s="162">
        <f t="shared" si="15"/>
        <v>0.74246</v>
      </c>
      <c r="P40" s="162">
        <v>0</v>
      </c>
      <c r="Q40" s="162">
        <f t="shared" si="16"/>
        <v>0</v>
      </c>
      <c r="R40" s="162"/>
      <c r="S40" s="162"/>
      <c r="T40" s="162">
        <v>0.413</v>
      </c>
      <c r="U40" s="162">
        <f t="shared" si="17"/>
        <v>8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100</v>
      </c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ht="22.5" outlineLevel="1">
      <c r="A41" s="154">
        <v>29</v>
      </c>
      <c r="B41" s="160" t="s">
        <v>161</v>
      </c>
      <c r="C41" s="175" t="s">
        <v>162</v>
      </c>
      <c r="D41" s="162" t="s">
        <v>158</v>
      </c>
      <c r="E41" s="165">
        <v>2.05</v>
      </c>
      <c r="F41" s="168"/>
      <c r="G41" s="168"/>
      <c r="H41" s="168">
        <v>1753.79</v>
      </c>
      <c r="I41" s="168">
        <f t="shared" si="12"/>
        <v>3595.27</v>
      </c>
      <c r="J41" s="168">
        <v>138.21</v>
      </c>
      <c r="K41" s="168">
        <f t="shared" si="13"/>
        <v>283.33</v>
      </c>
      <c r="L41" s="168">
        <v>0</v>
      </c>
      <c r="M41" s="168">
        <f t="shared" si="14"/>
        <v>0</v>
      </c>
      <c r="N41" s="162">
        <v>0.04056</v>
      </c>
      <c r="O41" s="162">
        <f t="shared" si="15"/>
        <v>0.08315</v>
      </c>
      <c r="P41" s="162">
        <v>0</v>
      </c>
      <c r="Q41" s="162">
        <f t="shared" si="16"/>
        <v>0</v>
      </c>
      <c r="R41" s="162"/>
      <c r="S41" s="162"/>
      <c r="T41" s="162">
        <v>0.421</v>
      </c>
      <c r="U41" s="162">
        <f t="shared" si="17"/>
        <v>0.86</v>
      </c>
      <c r="V41" s="153"/>
      <c r="W41" s="153"/>
      <c r="X41" s="153"/>
      <c r="Y41" s="153"/>
      <c r="Z41" s="153"/>
      <c r="AA41" s="153"/>
      <c r="AB41" s="153"/>
      <c r="AC41" s="153"/>
      <c r="AD41" s="153"/>
      <c r="AE41" s="153" t="s">
        <v>100</v>
      </c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ht="12.75" outlineLevel="1">
      <c r="A42" s="154">
        <v>30</v>
      </c>
      <c r="B42" s="160" t="s">
        <v>163</v>
      </c>
      <c r="C42" s="175" t="s">
        <v>164</v>
      </c>
      <c r="D42" s="162" t="s">
        <v>158</v>
      </c>
      <c r="E42" s="165">
        <v>101.735</v>
      </c>
      <c r="F42" s="168"/>
      <c r="G42" s="168"/>
      <c r="H42" s="168">
        <v>0</v>
      </c>
      <c r="I42" s="168">
        <f t="shared" si="12"/>
        <v>0</v>
      </c>
      <c r="J42" s="168">
        <v>47.3</v>
      </c>
      <c r="K42" s="168">
        <f t="shared" si="13"/>
        <v>4812.07</v>
      </c>
      <c r="L42" s="168">
        <v>0</v>
      </c>
      <c r="M42" s="168">
        <f t="shared" si="14"/>
        <v>0</v>
      </c>
      <c r="N42" s="162">
        <v>0</v>
      </c>
      <c r="O42" s="162">
        <f t="shared" si="15"/>
        <v>0</v>
      </c>
      <c r="P42" s="162">
        <v>0</v>
      </c>
      <c r="Q42" s="162">
        <f t="shared" si="16"/>
        <v>0</v>
      </c>
      <c r="R42" s="162"/>
      <c r="S42" s="162"/>
      <c r="T42" s="162">
        <v>0.144</v>
      </c>
      <c r="U42" s="162">
        <f t="shared" si="17"/>
        <v>14.65</v>
      </c>
      <c r="V42" s="153"/>
      <c r="W42" s="153"/>
      <c r="X42" s="153"/>
      <c r="Y42" s="153"/>
      <c r="Z42" s="153"/>
      <c r="AA42" s="153"/>
      <c r="AB42" s="153"/>
      <c r="AC42" s="153"/>
      <c r="AD42" s="153"/>
      <c r="AE42" s="153" t="s">
        <v>100</v>
      </c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ht="12.75" outlineLevel="1">
      <c r="A43" s="154">
        <v>31</v>
      </c>
      <c r="B43" s="160" t="s">
        <v>165</v>
      </c>
      <c r="C43" s="175" t="s">
        <v>166</v>
      </c>
      <c r="D43" s="162" t="s">
        <v>158</v>
      </c>
      <c r="E43" s="165">
        <v>101.735</v>
      </c>
      <c r="F43" s="168"/>
      <c r="G43" s="168"/>
      <c r="H43" s="168">
        <v>0.75</v>
      </c>
      <c r="I43" s="168">
        <f t="shared" si="12"/>
        <v>76.3</v>
      </c>
      <c r="J43" s="168">
        <v>43.95</v>
      </c>
      <c r="K43" s="168">
        <f t="shared" si="13"/>
        <v>4471.25</v>
      </c>
      <c r="L43" s="168">
        <v>0</v>
      </c>
      <c r="M43" s="168">
        <f t="shared" si="14"/>
        <v>0</v>
      </c>
      <c r="N43" s="162">
        <v>0</v>
      </c>
      <c r="O43" s="162">
        <f t="shared" si="15"/>
        <v>0</v>
      </c>
      <c r="P43" s="162">
        <v>0</v>
      </c>
      <c r="Q43" s="162">
        <f t="shared" si="16"/>
        <v>0</v>
      </c>
      <c r="R43" s="162"/>
      <c r="S43" s="162"/>
      <c r="T43" s="162">
        <v>0.134</v>
      </c>
      <c r="U43" s="162">
        <f t="shared" si="17"/>
        <v>13.63</v>
      </c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100</v>
      </c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ht="12.75" outlineLevel="1">
      <c r="A44" s="154">
        <v>32</v>
      </c>
      <c r="B44" s="160" t="s">
        <v>167</v>
      </c>
      <c r="C44" s="175" t="s">
        <v>168</v>
      </c>
      <c r="D44" s="162" t="s">
        <v>158</v>
      </c>
      <c r="E44" s="165">
        <v>101.735</v>
      </c>
      <c r="F44" s="168"/>
      <c r="G44" s="168"/>
      <c r="H44" s="168">
        <v>115.19</v>
      </c>
      <c r="I44" s="168">
        <f t="shared" si="12"/>
        <v>11718.85</v>
      </c>
      <c r="J44" s="168">
        <v>140.81</v>
      </c>
      <c r="K44" s="168">
        <f t="shared" si="13"/>
        <v>14325.31</v>
      </c>
      <c r="L44" s="168">
        <v>0</v>
      </c>
      <c r="M44" s="168">
        <f t="shared" si="14"/>
        <v>0</v>
      </c>
      <c r="N44" s="162">
        <v>0.01632</v>
      </c>
      <c r="O44" s="162">
        <f t="shared" si="15"/>
        <v>1.66032</v>
      </c>
      <c r="P44" s="162">
        <v>0</v>
      </c>
      <c r="Q44" s="162">
        <f t="shared" si="16"/>
        <v>0</v>
      </c>
      <c r="R44" s="162"/>
      <c r="S44" s="162"/>
      <c r="T44" s="162">
        <v>0.429</v>
      </c>
      <c r="U44" s="162">
        <f t="shared" si="17"/>
        <v>43.64</v>
      </c>
      <c r="V44" s="153"/>
      <c r="W44" s="153"/>
      <c r="X44" s="153"/>
      <c r="Y44" s="153"/>
      <c r="Z44" s="153"/>
      <c r="AA44" s="153"/>
      <c r="AB44" s="153"/>
      <c r="AC44" s="153"/>
      <c r="AD44" s="153"/>
      <c r="AE44" s="153" t="s">
        <v>100</v>
      </c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ht="12.75" outlineLevel="1">
      <c r="A45" s="154">
        <v>33</v>
      </c>
      <c r="B45" s="160" t="s">
        <v>169</v>
      </c>
      <c r="C45" s="175" t="s">
        <v>170</v>
      </c>
      <c r="D45" s="162" t="s">
        <v>116</v>
      </c>
      <c r="E45" s="165">
        <v>3</v>
      </c>
      <c r="F45" s="168"/>
      <c r="G45" s="168"/>
      <c r="H45" s="168">
        <v>2026.78</v>
      </c>
      <c r="I45" s="168">
        <f t="shared" si="12"/>
        <v>6080.34</v>
      </c>
      <c r="J45" s="168">
        <v>298.22</v>
      </c>
      <c r="K45" s="168">
        <f t="shared" si="13"/>
        <v>894.66</v>
      </c>
      <c r="L45" s="168">
        <v>0</v>
      </c>
      <c r="M45" s="168">
        <f t="shared" si="14"/>
        <v>0</v>
      </c>
      <c r="N45" s="162">
        <v>0.0134</v>
      </c>
      <c r="O45" s="162">
        <f t="shared" si="15"/>
        <v>0.0402</v>
      </c>
      <c r="P45" s="162">
        <v>0</v>
      </c>
      <c r="Q45" s="162">
        <f t="shared" si="16"/>
        <v>0</v>
      </c>
      <c r="R45" s="162"/>
      <c r="S45" s="162"/>
      <c r="T45" s="162">
        <v>0.968</v>
      </c>
      <c r="U45" s="162">
        <f t="shared" si="17"/>
        <v>2.9</v>
      </c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100</v>
      </c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ht="12.75" outlineLevel="1">
      <c r="A46" s="154">
        <v>34</v>
      </c>
      <c r="B46" s="160" t="s">
        <v>171</v>
      </c>
      <c r="C46" s="175" t="s">
        <v>172</v>
      </c>
      <c r="D46" s="162" t="s">
        <v>116</v>
      </c>
      <c r="E46" s="165">
        <v>1</v>
      </c>
      <c r="F46" s="168"/>
      <c r="G46" s="168"/>
      <c r="H46" s="168">
        <v>2200.22</v>
      </c>
      <c r="I46" s="168">
        <f t="shared" si="12"/>
        <v>2200.22</v>
      </c>
      <c r="J46" s="168">
        <v>304.78</v>
      </c>
      <c r="K46" s="168">
        <f t="shared" si="13"/>
        <v>304.78</v>
      </c>
      <c r="L46" s="168">
        <v>0</v>
      </c>
      <c r="M46" s="168">
        <f t="shared" si="14"/>
        <v>0</v>
      </c>
      <c r="N46" s="162">
        <v>0.0166</v>
      </c>
      <c r="O46" s="162">
        <f t="shared" si="15"/>
        <v>0.0166</v>
      </c>
      <c r="P46" s="162">
        <v>0</v>
      </c>
      <c r="Q46" s="162">
        <f t="shared" si="16"/>
        <v>0</v>
      </c>
      <c r="R46" s="162"/>
      <c r="S46" s="162"/>
      <c r="T46" s="162">
        <v>0.988</v>
      </c>
      <c r="U46" s="162">
        <f t="shared" si="17"/>
        <v>0.99</v>
      </c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100</v>
      </c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ht="12.75" outlineLevel="1">
      <c r="A47" s="154">
        <v>35</v>
      </c>
      <c r="B47" s="160" t="s">
        <v>173</v>
      </c>
      <c r="C47" s="175" t="s">
        <v>174</v>
      </c>
      <c r="D47" s="162" t="s">
        <v>158</v>
      </c>
      <c r="E47" s="165">
        <v>110</v>
      </c>
      <c r="F47" s="168"/>
      <c r="G47" s="168"/>
      <c r="H47" s="168">
        <v>0</v>
      </c>
      <c r="I47" s="168">
        <f t="shared" si="12"/>
        <v>0</v>
      </c>
      <c r="J47" s="168">
        <v>26.9</v>
      </c>
      <c r="K47" s="168">
        <f t="shared" si="13"/>
        <v>2959</v>
      </c>
      <c r="L47" s="168">
        <v>0</v>
      </c>
      <c r="M47" s="168">
        <f t="shared" si="14"/>
        <v>0</v>
      </c>
      <c r="N47" s="162">
        <v>0</v>
      </c>
      <c r="O47" s="162">
        <f t="shared" si="15"/>
        <v>0</v>
      </c>
      <c r="P47" s="162">
        <v>0.0238</v>
      </c>
      <c r="Q47" s="162">
        <f t="shared" si="16"/>
        <v>2.618</v>
      </c>
      <c r="R47" s="162"/>
      <c r="S47" s="162"/>
      <c r="T47" s="162">
        <v>0.082</v>
      </c>
      <c r="U47" s="162">
        <f t="shared" si="17"/>
        <v>9.02</v>
      </c>
      <c r="V47" s="153"/>
      <c r="W47" s="153"/>
      <c r="X47" s="153"/>
      <c r="Y47" s="153"/>
      <c r="Z47" s="153"/>
      <c r="AA47" s="153"/>
      <c r="AB47" s="153"/>
      <c r="AC47" s="153"/>
      <c r="AD47" s="153"/>
      <c r="AE47" s="153" t="s">
        <v>100</v>
      </c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ht="12.75" outlineLevel="1">
      <c r="A48" s="154">
        <v>36</v>
      </c>
      <c r="B48" s="160" t="s">
        <v>175</v>
      </c>
      <c r="C48" s="175" t="s">
        <v>176</v>
      </c>
      <c r="D48" s="162" t="s">
        <v>116</v>
      </c>
      <c r="E48" s="165">
        <v>105</v>
      </c>
      <c r="F48" s="168"/>
      <c r="G48" s="168"/>
      <c r="H48" s="168">
        <v>0.58</v>
      </c>
      <c r="I48" s="168">
        <f t="shared" si="12"/>
        <v>60.9</v>
      </c>
      <c r="J48" s="168">
        <v>9.52</v>
      </c>
      <c r="K48" s="168">
        <f t="shared" si="13"/>
        <v>999.6</v>
      </c>
      <c r="L48" s="168">
        <v>0</v>
      </c>
      <c r="M48" s="168">
        <f t="shared" si="14"/>
        <v>0</v>
      </c>
      <c r="N48" s="162">
        <v>1E-05</v>
      </c>
      <c r="O48" s="162">
        <f t="shared" si="15"/>
        <v>0.00105</v>
      </c>
      <c r="P48" s="162">
        <v>0.00075</v>
      </c>
      <c r="Q48" s="162">
        <f t="shared" si="16"/>
        <v>0.07875</v>
      </c>
      <c r="R48" s="162"/>
      <c r="S48" s="162"/>
      <c r="T48" s="162">
        <v>0.029</v>
      </c>
      <c r="U48" s="162">
        <f t="shared" si="17"/>
        <v>3.05</v>
      </c>
      <c r="V48" s="153"/>
      <c r="W48" s="153"/>
      <c r="X48" s="153"/>
      <c r="Y48" s="153"/>
      <c r="Z48" s="153"/>
      <c r="AA48" s="153"/>
      <c r="AB48" s="153"/>
      <c r="AC48" s="153"/>
      <c r="AD48" s="153"/>
      <c r="AE48" s="153" t="s">
        <v>100</v>
      </c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ht="12.75" outlineLevel="1">
      <c r="A49" s="154">
        <v>37</v>
      </c>
      <c r="B49" s="160" t="s">
        <v>177</v>
      </c>
      <c r="C49" s="175" t="s">
        <v>178</v>
      </c>
      <c r="D49" s="162" t="s">
        <v>158</v>
      </c>
      <c r="E49" s="165">
        <v>101.735</v>
      </c>
      <c r="F49" s="168"/>
      <c r="G49" s="168"/>
      <c r="H49" s="168">
        <v>0</v>
      </c>
      <c r="I49" s="168">
        <f t="shared" si="12"/>
        <v>0</v>
      </c>
      <c r="J49" s="168">
        <v>17.1</v>
      </c>
      <c r="K49" s="168">
        <f t="shared" si="13"/>
        <v>1739.67</v>
      </c>
      <c r="L49" s="168">
        <v>0</v>
      </c>
      <c r="M49" s="168">
        <f t="shared" si="14"/>
        <v>0</v>
      </c>
      <c r="N49" s="162">
        <v>0</v>
      </c>
      <c r="O49" s="162">
        <f t="shared" si="15"/>
        <v>0</v>
      </c>
      <c r="P49" s="162">
        <v>0</v>
      </c>
      <c r="Q49" s="162">
        <f t="shared" si="16"/>
        <v>0</v>
      </c>
      <c r="R49" s="162"/>
      <c r="S49" s="162"/>
      <c r="T49" s="162">
        <v>0.052</v>
      </c>
      <c r="U49" s="162">
        <f t="shared" si="17"/>
        <v>5.29</v>
      </c>
      <c r="V49" s="153"/>
      <c r="W49" s="153"/>
      <c r="X49" s="153"/>
      <c r="Y49" s="153"/>
      <c r="Z49" s="153"/>
      <c r="AA49" s="153"/>
      <c r="AB49" s="153"/>
      <c r="AC49" s="153"/>
      <c r="AD49" s="153"/>
      <c r="AE49" s="153" t="s">
        <v>100</v>
      </c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ht="12.75" outlineLevel="1">
      <c r="A50" s="154">
        <v>38</v>
      </c>
      <c r="B50" s="160" t="s">
        <v>179</v>
      </c>
      <c r="C50" s="175" t="s">
        <v>180</v>
      </c>
      <c r="D50" s="162" t="s">
        <v>158</v>
      </c>
      <c r="E50" s="165">
        <v>101.735</v>
      </c>
      <c r="F50" s="168"/>
      <c r="G50" s="168"/>
      <c r="H50" s="168">
        <v>0</v>
      </c>
      <c r="I50" s="168">
        <f t="shared" si="12"/>
        <v>0</v>
      </c>
      <c r="J50" s="168">
        <v>10.2</v>
      </c>
      <c r="K50" s="168">
        <f t="shared" si="13"/>
        <v>1037.7</v>
      </c>
      <c r="L50" s="168">
        <v>0</v>
      </c>
      <c r="M50" s="168">
        <f t="shared" si="14"/>
        <v>0</v>
      </c>
      <c r="N50" s="162">
        <v>0</v>
      </c>
      <c r="O50" s="162">
        <f t="shared" si="15"/>
        <v>0</v>
      </c>
      <c r="P50" s="162">
        <v>0</v>
      </c>
      <c r="Q50" s="162">
        <f t="shared" si="16"/>
        <v>0</v>
      </c>
      <c r="R50" s="162"/>
      <c r="S50" s="162"/>
      <c r="T50" s="162">
        <v>0.031</v>
      </c>
      <c r="U50" s="162">
        <f t="shared" si="17"/>
        <v>3.15</v>
      </c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100</v>
      </c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ht="12.75" outlineLevel="1">
      <c r="A51" s="154">
        <v>39</v>
      </c>
      <c r="B51" s="160" t="s">
        <v>181</v>
      </c>
      <c r="C51" s="175" t="s">
        <v>182</v>
      </c>
      <c r="D51" s="162" t="s">
        <v>113</v>
      </c>
      <c r="E51" s="165">
        <v>4.9238</v>
      </c>
      <c r="F51" s="168"/>
      <c r="G51" s="168"/>
      <c r="H51" s="168">
        <v>0</v>
      </c>
      <c r="I51" s="168">
        <f t="shared" si="12"/>
        <v>0</v>
      </c>
      <c r="J51" s="168">
        <v>973</v>
      </c>
      <c r="K51" s="168">
        <f t="shared" si="13"/>
        <v>4790.86</v>
      </c>
      <c r="L51" s="168">
        <v>0</v>
      </c>
      <c r="M51" s="168">
        <f t="shared" si="14"/>
        <v>0</v>
      </c>
      <c r="N51" s="162">
        <v>0</v>
      </c>
      <c r="O51" s="162">
        <f t="shared" si="15"/>
        <v>0</v>
      </c>
      <c r="P51" s="162">
        <v>0</v>
      </c>
      <c r="Q51" s="162">
        <f t="shared" si="16"/>
        <v>0</v>
      </c>
      <c r="R51" s="162"/>
      <c r="S51" s="162"/>
      <c r="T51" s="162">
        <v>3.075</v>
      </c>
      <c r="U51" s="162">
        <f t="shared" si="17"/>
        <v>15.14</v>
      </c>
      <c r="V51" s="153"/>
      <c r="W51" s="153"/>
      <c r="X51" s="153"/>
      <c r="Y51" s="153"/>
      <c r="Z51" s="153"/>
      <c r="AA51" s="153"/>
      <c r="AB51" s="153"/>
      <c r="AC51" s="153"/>
      <c r="AD51" s="153"/>
      <c r="AE51" s="153" t="s">
        <v>100</v>
      </c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31" ht="12.75">
      <c r="A52" s="157" t="s">
        <v>95</v>
      </c>
      <c r="B52" s="161" t="s">
        <v>64</v>
      </c>
      <c r="C52" s="176" t="s">
        <v>65</v>
      </c>
      <c r="D52" s="163"/>
      <c r="E52" s="166"/>
      <c r="F52" s="169"/>
      <c r="G52" s="169"/>
      <c r="H52" s="169"/>
      <c r="I52" s="169">
        <f>SUM(I53:I55)</f>
        <v>13434.48</v>
      </c>
      <c r="J52" s="169"/>
      <c r="K52" s="169">
        <f>SUM(K53:K55)</f>
        <v>20051.52</v>
      </c>
      <c r="L52" s="169"/>
      <c r="M52" s="169">
        <f>SUM(M53:M55)</f>
        <v>0</v>
      </c>
      <c r="N52" s="163"/>
      <c r="O52" s="163">
        <f>SUM(O53:O55)</f>
        <v>0.09455999999999999</v>
      </c>
      <c r="P52" s="163"/>
      <c r="Q52" s="163">
        <f>SUM(Q53:Q55)</f>
        <v>0</v>
      </c>
      <c r="R52" s="163"/>
      <c r="S52" s="163"/>
      <c r="T52" s="163"/>
      <c r="U52" s="163">
        <f>SUM(U53:U55)</f>
        <v>56.28</v>
      </c>
      <c r="AE52" t="s">
        <v>96</v>
      </c>
    </row>
    <row r="53" spans="1:60" ht="12.75" outlineLevel="1">
      <c r="A53" s="154">
        <v>40</v>
      </c>
      <c r="B53" s="160" t="s">
        <v>183</v>
      </c>
      <c r="C53" s="175" t="s">
        <v>184</v>
      </c>
      <c r="D53" s="162" t="s">
        <v>158</v>
      </c>
      <c r="E53" s="165">
        <v>6</v>
      </c>
      <c r="F53" s="168"/>
      <c r="G53" s="168"/>
      <c r="H53" s="168">
        <v>22.97</v>
      </c>
      <c r="I53" s="168">
        <f>ROUND(E53*H53,2)</f>
        <v>137.82</v>
      </c>
      <c r="J53" s="168">
        <v>97.03</v>
      </c>
      <c r="K53" s="168">
        <f>ROUND(E53*J53,2)</f>
        <v>582.18</v>
      </c>
      <c r="L53" s="168">
        <v>0</v>
      </c>
      <c r="M53" s="168">
        <f>G53*(1+L53/100)</f>
        <v>0</v>
      </c>
      <c r="N53" s="162">
        <v>0.00024</v>
      </c>
      <c r="O53" s="162">
        <f>ROUND(E53*N53,5)</f>
        <v>0.00144</v>
      </c>
      <c r="P53" s="162">
        <v>0</v>
      </c>
      <c r="Q53" s="162">
        <f>ROUND(E53*P53,5)</f>
        <v>0</v>
      </c>
      <c r="R53" s="162"/>
      <c r="S53" s="162"/>
      <c r="T53" s="162">
        <v>0.287</v>
      </c>
      <c r="U53" s="162">
        <f>ROUND(E53*T53,2)</f>
        <v>1.72</v>
      </c>
      <c r="V53" s="153"/>
      <c r="W53" s="153"/>
      <c r="X53" s="153"/>
      <c r="Y53" s="153"/>
      <c r="Z53" s="153"/>
      <c r="AA53" s="153"/>
      <c r="AB53" s="153"/>
      <c r="AC53" s="153"/>
      <c r="AD53" s="153"/>
      <c r="AE53" s="153" t="s">
        <v>100</v>
      </c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ht="12.75" outlineLevel="1">
      <c r="A54" s="154">
        <v>41</v>
      </c>
      <c r="B54" s="160" t="s">
        <v>185</v>
      </c>
      <c r="C54" s="175" t="s">
        <v>186</v>
      </c>
      <c r="D54" s="162" t="s">
        <v>158</v>
      </c>
      <c r="E54" s="165">
        <v>102</v>
      </c>
      <c r="F54" s="168"/>
      <c r="G54" s="168"/>
      <c r="H54" s="168">
        <v>117.83</v>
      </c>
      <c r="I54" s="168">
        <f>ROUND(E54*H54,2)</f>
        <v>12018.66</v>
      </c>
      <c r="J54" s="168">
        <v>145.17</v>
      </c>
      <c r="K54" s="168">
        <f>ROUND(E54*J54,2)</f>
        <v>14807.34</v>
      </c>
      <c r="L54" s="168">
        <v>0</v>
      </c>
      <c r="M54" s="168">
        <f>G54*(1+L54/100)</f>
        <v>0</v>
      </c>
      <c r="N54" s="162">
        <v>0.00081</v>
      </c>
      <c r="O54" s="162">
        <f>ROUND(E54*N54,5)</f>
        <v>0.08262</v>
      </c>
      <c r="P54" s="162">
        <v>0</v>
      </c>
      <c r="Q54" s="162">
        <f>ROUND(E54*P54,5)</f>
        <v>0</v>
      </c>
      <c r="R54" s="162"/>
      <c r="S54" s="162"/>
      <c r="T54" s="162">
        <v>0.407</v>
      </c>
      <c r="U54" s="162">
        <f>ROUND(E54*T54,2)</f>
        <v>41.51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 t="s">
        <v>100</v>
      </c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ht="12.75" outlineLevel="1">
      <c r="A55" s="154">
        <v>42</v>
      </c>
      <c r="B55" s="160" t="s">
        <v>187</v>
      </c>
      <c r="C55" s="175" t="s">
        <v>188</v>
      </c>
      <c r="D55" s="162" t="s">
        <v>123</v>
      </c>
      <c r="E55" s="165">
        <v>150</v>
      </c>
      <c r="F55" s="168"/>
      <c r="G55" s="168"/>
      <c r="H55" s="168">
        <v>8.52</v>
      </c>
      <c r="I55" s="168">
        <f>ROUND(E55*H55,2)</f>
        <v>1278</v>
      </c>
      <c r="J55" s="168">
        <v>31.08</v>
      </c>
      <c r="K55" s="168">
        <f>ROUND(E55*J55,2)</f>
        <v>4662</v>
      </c>
      <c r="L55" s="168">
        <v>0</v>
      </c>
      <c r="M55" s="168">
        <f>G55*(1+L55/100)</f>
        <v>0</v>
      </c>
      <c r="N55" s="162">
        <v>7E-05</v>
      </c>
      <c r="O55" s="162">
        <f>ROUND(E55*N55,5)</f>
        <v>0.0105</v>
      </c>
      <c r="P55" s="162">
        <v>0</v>
      </c>
      <c r="Q55" s="162">
        <f>ROUND(E55*P55,5)</f>
        <v>0</v>
      </c>
      <c r="R55" s="162"/>
      <c r="S55" s="162"/>
      <c r="T55" s="162">
        <v>0.087</v>
      </c>
      <c r="U55" s="162">
        <f>ROUND(E55*T55,2)</f>
        <v>13.05</v>
      </c>
      <c r="V55" s="153"/>
      <c r="W55" s="153"/>
      <c r="X55" s="153"/>
      <c r="Y55" s="153"/>
      <c r="Z55" s="153"/>
      <c r="AA55" s="153"/>
      <c r="AB55" s="153"/>
      <c r="AC55" s="153"/>
      <c r="AD55" s="153"/>
      <c r="AE55" s="153" t="s">
        <v>100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31" ht="12.75">
      <c r="A56" s="157" t="s">
        <v>95</v>
      </c>
      <c r="B56" s="161" t="s">
        <v>66</v>
      </c>
      <c r="C56" s="176" t="s">
        <v>67</v>
      </c>
      <c r="D56" s="163"/>
      <c r="E56" s="166"/>
      <c r="F56" s="169"/>
      <c r="G56" s="169"/>
      <c r="H56" s="169"/>
      <c r="I56" s="169">
        <f>SUM(I57:I59)</f>
        <v>0</v>
      </c>
      <c r="J56" s="169"/>
      <c r="K56" s="169">
        <f>SUM(K57:K59)</f>
        <v>28560</v>
      </c>
      <c r="L56" s="169"/>
      <c r="M56" s="169">
        <f>SUM(M57:M59)</f>
        <v>0</v>
      </c>
      <c r="N56" s="163"/>
      <c r="O56" s="163">
        <f>SUM(O57:O59)</f>
        <v>0</v>
      </c>
      <c r="P56" s="163"/>
      <c r="Q56" s="163">
        <f>SUM(Q57:Q59)</f>
        <v>0</v>
      </c>
      <c r="R56" s="163"/>
      <c r="S56" s="163"/>
      <c r="T56" s="163"/>
      <c r="U56" s="163">
        <f>SUM(U57:U59)</f>
        <v>0</v>
      </c>
      <c r="AE56" t="s">
        <v>96</v>
      </c>
    </row>
    <row r="57" spans="1:60" ht="12.75" outlineLevel="1">
      <c r="A57" s="154">
        <v>43</v>
      </c>
      <c r="B57" s="160" t="s">
        <v>189</v>
      </c>
      <c r="C57" s="175" t="s">
        <v>190</v>
      </c>
      <c r="D57" s="162" t="s">
        <v>191</v>
      </c>
      <c r="E57" s="165">
        <v>72</v>
      </c>
      <c r="F57" s="168"/>
      <c r="G57" s="168"/>
      <c r="H57" s="168">
        <v>0</v>
      </c>
      <c r="I57" s="168">
        <f>ROUND(E57*H57,2)</f>
        <v>0</v>
      </c>
      <c r="J57" s="168">
        <v>300</v>
      </c>
      <c r="K57" s="168">
        <f>ROUND(E57*J57,2)</f>
        <v>21600</v>
      </c>
      <c r="L57" s="168">
        <v>0</v>
      </c>
      <c r="M57" s="168">
        <f>G57*(1+L57/100)</f>
        <v>0</v>
      </c>
      <c r="N57" s="162">
        <v>0</v>
      </c>
      <c r="O57" s="162">
        <f>ROUND(E57*N57,5)</f>
        <v>0</v>
      </c>
      <c r="P57" s="162">
        <v>0</v>
      </c>
      <c r="Q57" s="162">
        <f>ROUND(E57*P57,5)</f>
        <v>0</v>
      </c>
      <c r="R57" s="162"/>
      <c r="S57" s="162"/>
      <c r="T57" s="162">
        <v>0</v>
      </c>
      <c r="U57" s="162">
        <f>ROUND(E57*T57,2)</f>
        <v>0</v>
      </c>
      <c r="V57" s="153"/>
      <c r="W57" s="153"/>
      <c r="X57" s="153"/>
      <c r="Y57" s="153"/>
      <c r="Z57" s="153"/>
      <c r="AA57" s="153"/>
      <c r="AB57" s="153"/>
      <c r="AC57" s="153"/>
      <c r="AD57" s="153"/>
      <c r="AE57" s="153" t="s">
        <v>100</v>
      </c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ht="12.75" outlineLevel="1">
      <c r="A58" s="154">
        <v>44</v>
      </c>
      <c r="B58" s="160" t="s">
        <v>192</v>
      </c>
      <c r="C58" s="175" t="s">
        <v>193</v>
      </c>
      <c r="D58" s="162" t="s">
        <v>191</v>
      </c>
      <c r="E58" s="165">
        <v>12</v>
      </c>
      <c r="F58" s="168"/>
      <c r="G58" s="168"/>
      <c r="H58" s="168">
        <v>0</v>
      </c>
      <c r="I58" s="168">
        <f>ROUND(E58*H58,2)</f>
        <v>0</v>
      </c>
      <c r="J58" s="168">
        <v>280</v>
      </c>
      <c r="K58" s="168">
        <f>ROUND(E58*J58,2)</f>
        <v>3360</v>
      </c>
      <c r="L58" s="168">
        <v>0</v>
      </c>
      <c r="M58" s="168">
        <f>G58*(1+L58/100)</f>
        <v>0</v>
      </c>
      <c r="N58" s="162">
        <v>0</v>
      </c>
      <c r="O58" s="162">
        <f>ROUND(E58*N58,5)</f>
        <v>0</v>
      </c>
      <c r="P58" s="162">
        <v>0</v>
      </c>
      <c r="Q58" s="162">
        <f>ROUND(E58*P58,5)</f>
        <v>0</v>
      </c>
      <c r="R58" s="162"/>
      <c r="S58" s="162"/>
      <c r="T58" s="162">
        <v>0</v>
      </c>
      <c r="U58" s="162">
        <f>ROUND(E58*T58,2)</f>
        <v>0</v>
      </c>
      <c r="V58" s="153"/>
      <c r="W58" s="153"/>
      <c r="X58" s="153"/>
      <c r="Y58" s="153"/>
      <c r="Z58" s="153"/>
      <c r="AA58" s="153"/>
      <c r="AB58" s="153"/>
      <c r="AC58" s="153"/>
      <c r="AD58" s="153"/>
      <c r="AE58" s="153" t="s">
        <v>100</v>
      </c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ht="12.75" outlineLevel="1">
      <c r="A59" s="170">
        <v>45</v>
      </c>
      <c r="B59" s="171" t="s">
        <v>194</v>
      </c>
      <c r="C59" s="177" t="s">
        <v>195</v>
      </c>
      <c r="D59" s="172" t="s">
        <v>191</v>
      </c>
      <c r="E59" s="173">
        <v>12</v>
      </c>
      <c r="F59" s="174"/>
      <c r="G59" s="174"/>
      <c r="H59" s="174">
        <v>0</v>
      </c>
      <c r="I59" s="174">
        <f>ROUND(E59*H59,2)</f>
        <v>0</v>
      </c>
      <c r="J59" s="174">
        <v>300</v>
      </c>
      <c r="K59" s="174">
        <f>ROUND(E59*J59,2)</f>
        <v>3600</v>
      </c>
      <c r="L59" s="174">
        <v>0</v>
      </c>
      <c r="M59" s="174">
        <f>G59*(1+L59/100)</f>
        <v>0</v>
      </c>
      <c r="N59" s="172">
        <v>0</v>
      </c>
      <c r="O59" s="172">
        <f>ROUND(E59*N59,5)</f>
        <v>0</v>
      </c>
      <c r="P59" s="172">
        <v>0</v>
      </c>
      <c r="Q59" s="172">
        <f>ROUND(E59*P59,5)</f>
        <v>0</v>
      </c>
      <c r="R59" s="172"/>
      <c r="S59" s="172"/>
      <c r="T59" s="172">
        <v>0</v>
      </c>
      <c r="U59" s="172">
        <f>ROUND(E59*T59,2)</f>
        <v>0</v>
      </c>
      <c r="V59" s="153"/>
      <c r="W59" s="153"/>
      <c r="X59" s="153"/>
      <c r="Y59" s="153"/>
      <c r="Z59" s="153"/>
      <c r="AA59" s="153"/>
      <c r="AB59" s="153"/>
      <c r="AC59" s="153"/>
      <c r="AD59" s="153"/>
      <c r="AE59" s="153" t="s">
        <v>100</v>
      </c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30" ht="12.75">
      <c r="A60" s="6"/>
      <c r="B60" s="7" t="s">
        <v>196</v>
      </c>
      <c r="C60" s="178" t="s">
        <v>196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AC60">
        <v>15</v>
      </c>
      <c r="AD60">
        <v>21</v>
      </c>
    </row>
    <row r="61" spans="3:31" ht="12.75">
      <c r="C61" s="179"/>
      <c r="AE61" t="s">
        <v>197</v>
      </c>
    </row>
  </sheetData>
  <mergeCells count="4">
    <mergeCell ref="A1:G1"/>
    <mergeCell ref="C2:G2"/>
    <mergeCell ref="C3:G3"/>
    <mergeCell ref="C4:G4"/>
  </mergeCells>
  <printOptions/>
  <pageMargins left="0.590551181102362" right="0.3937007874015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Ivo Šťastný</cp:lastModifiedBy>
  <cp:lastPrinted>2014-02-28T09:52:57Z</cp:lastPrinted>
  <dcterms:created xsi:type="dcterms:W3CDTF">2009-04-08T07:15:50Z</dcterms:created>
  <dcterms:modified xsi:type="dcterms:W3CDTF">2017-06-11T08:07:45Z</dcterms:modified>
  <cp:category/>
  <cp:version/>
  <cp:contentType/>
  <cp:contentStatus/>
</cp:coreProperties>
</file>