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epase oken+skl.dveř..." sheetId="2" r:id="rId2"/>
  </sheets>
  <definedNames>
    <definedName name="_xlnm.Print_Area" localSheetId="0">'Rekapitulace stavby'!$C$4:$AP$70,'Rekapitulace stavby'!$C$76:$AP$96</definedName>
    <definedName name="_xlnm.Print_Area" localSheetId="1">'01 - Repase oken+skl.dveř...'!$C$4:$Q$70,'01 - Repase oken+skl.dveř...'!$C$76:$Q$114,'01 - Repase oken+skl.dveř...'!$C$120:$Q$846</definedName>
    <definedName name="_xlnm.Print_Titles" localSheetId="0">'Rekapitulace stavby'!$85:$85</definedName>
    <definedName name="_xlnm.Print_Titles" localSheetId="1">'01 - Repase oken+skl.dveř...'!$130:$130</definedName>
  </definedNames>
  <calcPr fullCalcOnLoad="1"/>
</workbook>
</file>

<file path=xl/sharedStrings.xml><?xml version="1.0" encoding="utf-8"?>
<sst xmlns="http://schemas.openxmlformats.org/spreadsheetml/2006/main" count="6581" uniqueCount="690">
  <si>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</si>
  <si>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</si>
  <si>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</si>
  <si>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</si>
  <si>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</si>
  <si>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</si>
  <si>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</si>
  <si>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</si>
  <si>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</si>
  <si>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</si>
  <si>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</si>
  <si>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</si>
  <si>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</si>
  <si>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</si>
  <si>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</si>
  <si>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</si>
  <si>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</si>
  <si>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Rubas03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</si>
  <si>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</si>
  <si>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</si>
  <si>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Masarykův domov mládeže a školní jídelna - repase oken+skl.dveří</t>
  </si>
  <si>
    <t>JKSO:</t>
  </si>
  <si>
    <t>CC-CZ:</t>
  </si>
  <si>
    <t>Místo:</t>
  </si>
  <si>
    <t xml:space="preserve"> </t>
  </si>
  <si>
    <t>Datum:</t>
  </si>
  <si>
    <t>28. 10. 2017</t>
  </si>
  <si>
    <t>Objednatel:</t>
  </si>
  <si>
    <t>IČ: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</si>
  <si>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</si>
  <si>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</si>
  <si>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</si>
  <si>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</si>
  <si>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</si>
  <si>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</si>
  <si>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</si>
  <si>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</si>
  <si>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</si>
  <si>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</si>
  <si>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</si>
  <si>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</si>
  <si>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</si>
  <si>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</si>
  <si>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</si>
  <si>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</si>
  <si>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</si>
  <si>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</si>
  <si>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</si>
  <si>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</si>
  <si>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</si>
  <si>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</si>
  <si>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</si>
  <si>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</si>
  <si>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</si>
  <si>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</si>
  <si>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</si>
  <si>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</si>
  <si>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</si>
  <si>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</si>
  <si>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</si>
  <si>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</si>
  <si>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</si>
  <si>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</si>
  <si>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</si>
  <si>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</si>
  <si>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</si>
  <si>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</si>
  <si>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</si>
  <si>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</si>
  <si>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</si>
  <si>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</si>
  <si>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</si>
  <si>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</si>
  <si>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</si>
  <si>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</si>
  <si>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</si>
  <si>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</si>
  <si>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</si>
  <si>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{eca8210f-5369-49e7-a60c-6d6d783d83b5}</t>
  </si>
  <si>
    <t>{00000000-0000-0000-0000-000000000000}</t>
  </si>
  <si>
    <t>/</t>
  </si>
  <si>
    <t>01</t>
  </si>
  <si>
    <t>Repase oken+skl.dveří-učebny,zrcadlový sál,vestibul,suterén,řediteství,byt.jednotka</t>
  </si>
  <si>
    <t>1</t>
  </si>
  <si>
    <t>{8441ed44-2698-4ba8-9641-3db8c628e765}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</si>
  <si>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</si>
  <si>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</si>
  <si>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</si>
  <si>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</si>
  <si>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</si>
  <si>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</si>
  <si>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</si>
  <si>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</si>
  <si>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</si>
  <si>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</si>
  <si>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</si>
  <si>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</si>
  <si>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</si>
  <si>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</si>
  <si>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</si>
  <si>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</si>
  <si>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</si>
  <si>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01 - Repase oken+skl.dveří-učebny,zrcadlový sál,vestibul,suterén,řediteství,byt.jednotka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</si>
  <si>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</si>
  <si>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</si>
  <si>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</si>
  <si>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</si>
  <si>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</si>
  <si>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</si>
  <si>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</si>
  <si>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</si>
  <si>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</si>
  <si>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</si>
  <si>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</si>
  <si>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</si>
  <si>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</si>
  <si>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766 - Konstrukce truhlářské</t>
  </si>
  <si>
    <t xml:space="preserve">    767 - Konstrukce zámečnické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</si>
  <si>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</si>
  <si>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</si>
  <si>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</si>
  <si>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</si>
  <si>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VRN - VRN</t>
  </si>
  <si>
    <t xml:space="preserve">    901 - Vedlejší náklady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</si>
  <si>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</si>
  <si>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</si>
  <si>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</si>
  <si>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</si>
  <si>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</si>
  <si>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</si>
  <si>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</si>
  <si>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</si>
  <si>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</si>
  <si>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</si>
  <si>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</si>
  <si>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</si>
  <si>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</si>
  <si>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</si>
  <si>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</si>
  <si>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</si>
  <si>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</si>
  <si>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</si>
  <si>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</si>
  <si>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</si>
  <si>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</si>
  <si>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</si>
  <si>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</si>
  <si>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</si>
  <si>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</si>
  <si>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</si>
  <si>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311272123</t>
  </si>
  <si>
    <t>Zdivo nosné tl 200 mm z pórobetonových přesných hladkých tvárnic Ytong hmotnosti 500 kg/m3</t>
  </si>
  <si>
    <t>m3</t>
  </si>
  <si>
    <t>4</t>
  </si>
  <si>
    <t>-81021398</t>
  </si>
  <si>
    <t>"mč.1.07-1.05" 0,3*1,045*0,2*2</t>
  </si>
  <si>
    <t>VV</t>
  </si>
  <si>
    <t>3112800-001</t>
  </si>
  <si>
    <t>Příplatek k porobetonovému zdivu tl. 200mm za vytvoření ozubu seříznutím tvárnice na tl. 100mm</t>
  </si>
  <si>
    <t>m2</t>
  </si>
  <si>
    <t>-371784368</t>
  </si>
  <si>
    <t>"mč.1.07-1.05" 0,25*1,045*2</t>
  </si>
  <si>
    <t>3</t>
  </si>
  <si>
    <t>342272148</t>
  </si>
  <si>
    <t>Příčky tl 50 mm z pórobetonových přesných hladkých příčkovek objemové hmotnosti 500 kg/m3</t>
  </si>
  <si>
    <t>-1353176291</t>
  </si>
  <si>
    <t>"mč.1.09" 0,35*1,045</t>
  </si>
  <si>
    <t>612135101</t>
  </si>
  <si>
    <t>Hrubá výplň rýh ve stěnách maltou jakékoli šířky rýhy</t>
  </si>
  <si>
    <t>-30514704</t>
  </si>
  <si>
    <t>"po vybouraném stropu mč.0.18" (1,5+4)*2*0,15</t>
  </si>
  <si>
    <t>5</t>
  </si>
  <si>
    <t>612142001</t>
  </si>
  <si>
    <t>Potažení vnitřních stěn sklovláknitým pletivem vtlačeným do tenkovrstvé hmoty</t>
  </si>
  <si>
    <t>-1974774042</t>
  </si>
  <si>
    <t>"porobetonové zdivo"</t>
  </si>
  <si>
    <t>"mč.1.07-1.05" (0,3+0,2+0,3+0,1)*1,045*2</t>
  </si>
  <si>
    <t>"mč.1.09" 0,35*1,045*2</t>
  </si>
  <si>
    <t>Součet</t>
  </si>
  <si>
    <t>6</t>
  </si>
  <si>
    <t>612311131</t>
  </si>
  <si>
    <t>Potažení vnitřních stěn vápenným štukem tloušťky do 3 mm</t>
  </si>
  <si>
    <t>-810707800</t>
  </si>
  <si>
    <t>7</t>
  </si>
  <si>
    <t>612325121</t>
  </si>
  <si>
    <t>Vápenocementová štuková omítka rýh ve stěnách šířky do 150 mm</t>
  </si>
  <si>
    <t>-491043928</t>
  </si>
  <si>
    <t>8</t>
  </si>
  <si>
    <t>612325301</t>
  </si>
  <si>
    <t>Vápenocementová hladká omítka ostění nebo nadpraží</t>
  </si>
  <si>
    <t>-985130533</t>
  </si>
  <si>
    <t>"položka 10*" (1,94+0,47*2)*0,35</t>
  </si>
  <si>
    <t>9</t>
  </si>
  <si>
    <t>612325302</t>
  </si>
  <si>
    <t>Vápenocementová štuková omítka ostění nebo nadpraží</t>
  </si>
  <si>
    <t>782731876</t>
  </si>
  <si>
    <t>"mč.0.16" (4+0,47*2)*0,35</t>
  </si>
  <si>
    <t>"mč.0.17" (2,92+0,47*2)*0,35</t>
  </si>
  <si>
    <t>"mč.0.18" (4+0,47*2)*0,35</t>
  </si>
  <si>
    <t>"položka 11" (1+2,05*2)*0,3</t>
  </si>
  <si>
    <t>10</t>
  </si>
  <si>
    <t>612325412</t>
  </si>
  <si>
    <t>Oprava vnitřní vápenocementové hladké omítky stěn v rozsahu plochy do 30%</t>
  </si>
  <si>
    <t>-1650205347</t>
  </si>
  <si>
    <t>"1.pp vstup" (0,43+0,63)*1,5*2</t>
  </si>
  <si>
    <t>"1.np BP03" 1,49*1,5*2</t>
  </si>
  <si>
    <t>11</t>
  </si>
  <si>
    <t>619991011</t>
  </si>
  <si>
    <t>Zakrytí vnitřních ploch před znečištěním vč.pozdějšího odkrytí kcí a prvků obalením fólií a přelepením páskou</t>
  </si>
  <si>
    <t>917983045</t>
  </si>
  <si>
    <t>4,085*2,96+4,1*2,05+1,635*2,215+2*2,43</t>
  </si>
  <si>
    <t>4,08*0,47*4+2,04*0,47+4,095*0,48*2+4,065*0,45+2*1,45+3,365*2,63+3,33*2,63</t>
  </si>
  <si>
    <t>2,06*1,46+2*0,46+1,94*0,4+1*2,02+5,09*1,45+4,07*1,47*7+4,035*1,47*7+1,06*1,47</t>
  </si>
  <si>
    <t>2,06*1,45+1,01*2,41+2*1,47+4,09*1,47+2,04*1,47+4,02*2,06+16*1,045+12*1,045</t>
  </si>
  <si>
    <t>1,085*2,045+12*1,44+12,08*3,06+2,08*0,48+6*1,08+0,96*1,89+0,84*2,07</t>
  </si>
  <si>
    <t>12</t>
  </si>
  <si>
    <t>619995001</t>
  </si>
  <si>
    <t>Začištění omítek kolem oken, dveří, podlah nebo obkladů</t>
  </si>
  <si>
    <t>m</t>
  </si>
  <si>
    <t>-637020687</t>
  </si>
  <si>
    <t>4,085+2,96*2+4,1+2,05*2+2+2,43*2</t>
  </si>
  <si>
    <t>(4,08+0,47*2)*4+2,04+0,47*2+(4,095+0,48*2)*2+4,065+0,45*2+2+1,45*2+3,365+2,63*2</t>
  </si>
  <si>
    <t>3,33+2,63*2+2,06+1,46*2+2+1,46*2+1,94+0,4*2+1+2,02*2+5,09+1,45*2+(4,07+1,47*2)*7</t>
  </si>
  <si>
    <t>(4,035+1,47*2)*7+1,06+1,47*2+2,06+1,45*2+1,01+2,41*2+2+1,47*2+4,09+1,47*2</t>
  </si>
  <si>
    <t>2,04+1,47*2+4,02+2,06*2+16+1,045*2+12+1,045*2+1,085+2,045*2+12+1,44*2</t>
  </si>
  <si>
    <t>12,08+3,06*2+2,08+0,48*2+6+1,08*2+0,96+1,89*2+0,84+2,07*2</t>
  </si>
  <si>
    <t>13</t>
  </si>
  <si>
    <t>941311112</t>
  </si>
  <si>
    <t>Montáž lešení řadového modulového lehkého zatížení do 200 kg/m2 š do 0,9 m v do 25 m</t>
  </si>
  <si>
    <t>815773021</t>
  </si>
  <si>
    <t>14</t>
  </si>
  <si>
    <t>941311211</t>
  </si>
  <si>
    <t>Příplatek k lešení řadovému modulovému lehkému š 0,9 m v do 25 m za první a ZKD den použití</t>
  </si>
  <si>
    <t>1041938</t>
  </si>
  <si>
    <t>70*14</t>
  </si>
  <si>
    <t>941311812</t>
  </si>
  <si>
    <t>Demontáž lešení řadového modulového lehkého zatížení do 200 kg/m2 š do 0,9 m v do 25 m</t>
  </si>
  <si>
    <t>1754966030</t>
  </si>
  <si>
    <t>16</t>
  </si>
  <si>
    <t>95500-001</t>
  </si>
  <si>
    <t>Demontáž stávajícího označení vrátnice a nahrazení lakovanými plech.tabulkami v totožném provedení, nalepenými nad prosklenou stěnu</t>
  </si>
  <si>
    <t>Kč</t>
  </si>
  <si>
    <t>-137790632</t>
  </si>
  <si>
    <t>17</t>
  </si>
  <si>
    <t>95500-002</t>
  </si>
  <si>
    <t>M+D síťky proti hmyzu</t>
  </si>
  <si>
    <t>kus</t>
  </si>
  <si>
    <t>-436337445</t>
  </si>
  <si>
    <t>"mč.0.18" 2</t>
  </si>
  <si>
    <t>18</t>
  </si>
  <si>
    <t>95500-003</t>
  </si>
  <si>
    <t>Převěšení rozvodů ÚT v mč.0.18 z bouraného mezistropu na stávající stropní kci</t>
  </si>
  <si>
    <t>2039326111</t>
  </si>
  <si>
    <t>19</t>
  </si>
  <si>
    <t>95500-004</t>
  </si>
  <si>
    <t>M+D dělící panely z PUR pěny a oboustranným Al opláštěním mezi zděnou příčkou a oknem, š. cca 65mm</t>
  </si>
  <si>
    <t>-456337814</t>
  </si>
  <si>
    <t>"mč.1.09-1.05" 1,045*4</t>
  </si>
  <si>
    <t>"mč.2.08" 1,045</t>
  </si>
  <si>
    <t>"položka 21" 1,045*9</t>
  </si>
  <si>
    <t>20</t>
  </si>
  <si>
    <t>95500-005</t>
  </si>
  <si>
    <t>Vyčištění drátoskla</t>
  </si>
  <si>
    <t>-1171346398</t>
  </si>
  <si>
    <t>"položka 20" (0,93*1,14*2+0,84*1,04*2)*2</t>
  </si>
  <si>
    <t>95500-006</t>
  </si>
  <si>
    <t>Vyčištění a přespárování sklobetonové příčky</t>
  </si>
  <si>
    <t>1732037911</t>
  </si>
  <si>
    <t>"položka 7" 0,7*2,63*2*2</t>
  </si>
  <si>
    <t>"položka 8" 0,94*2,63*2*2</t>
  </si>
  <si>
    <t>22</t>
  </si>
  <si>
    <t>95500-007</t>
  </si>
  <si>
    <t>Vyčištění a vyleštění mosazného dveřního madla</t>
  </si>
  <si>
    <t>-1675601271</t>
  </si>
  <si>
    <t>"položka 7" 2</t>
  </si>
  <si>
    <t>"položka 8" 2</t>
  </si>
  <si>
    <t>"položka 20" 2</t>
  </si>
  <si>
    <t>23</t>
  </si>
  <si>
    <t>95500-008</t>
  </si>
  <si>
    <t xml:space="preserve">Zrušení tlačítka otvírání bezp. zámku dveří (pol.7) a přesunutí na přilehlou stěnu vč.podložení plechem, vč.zapravení, kompletní provedení dle PD </t>
  </si>
  <si>
    <t>-1964409128</t>
  </si>
  <si>
    <t>24</t>
  </si>
  <si>
    <t>95500-009</t>
  </si>
  <si>
    <t xml:space="preserve">Demontáž schránky na dopisy, zrušení vhozu (dveře pol.7), zavaření otvoru, přebroušení a sjednocení povrchu, kompletní provedení dle PD </t>
  </si>
  <si>
    <t>1170670587</t>
  </si>
  <si>
    <t>25</t>
  </si>
  <si>
    <t>95500-010</t>
  </si>
  <si>
    <t>Demontáž kování, histor. prvků, táhel, pro další použití</t>
  </si>
  <si>
    <t>1724214430</t>
  </si>
  <si>
    <t>"pol.1" 4,08*0,48</t>
  </si>
  <si>
    <t>"pol.2" 4,08*0,47</t>
  </si>
  <si>
    <t>"pol.3" 4,08*0,47</t>
  </si>
  <si>
    <t>"pol.4" 4,08*0,47</t>
  </si>
  <si>
    <t>"pol.4*" 2,04*0,47</t>
  </si>
  <si>
    <t>"pol.5" 4,095*0,48*2</t>
  </si>
  <si>
    <t>"pol.5*" 4,065*0,45</t>
  </si>
  <si>
    <t>"pol.6" 2*1,45</t>
  </si>
  <si>
    <t>"pol.9" 2,06*1,46</t>
  </si>
  <si>
    <t>"pol.10" 2*1,46</t>
  </si>
  <si>
    <t>"pol.12" 5,09*1,45</t>
  </si>
  <si>
    <t>"pol.13" 4,07*1,47*6+2,085*1,45</t>
  </si>
  <si>
    <t>"pol.13*" 4,035*1,47*6+2,035*1,47</t>
  </si>
  <si>
    <t xml:space="preserve">"pol.14" 1,06*1,47 </t>
  </si>
  <si>
    <t>"pol.15" 2,06*1,45</t>
  </si>
  <si>
    <t>"pol.16" 1,01*2,41</t>
  </si>
  <si>
    <t>"pol.18" 2*0,47</t>
  </si>
  <si>
    <t>"pol.19" 4,09*1,47</t>
  </si>
  <si>
    <t>"pol.19*" 2,04*1,47</t>
  </si>
  <si>
    <t>"pol.21" 16*1,045</t>
  </si>
  <si>
    <t>"pol.22" 12*1,045</t>
  </si>
  <si>
    <t>"pol.23" 1,085*2,045</t>
  </si>
  <si>
    <t>"pol.24" 12*1,44</t>
  </si>
  <si>
    <t>"pol.25" 12,08*3,06</t>
  </si>
  <si>
    <t>"pol.26" 2,08*0,48</t>
  </si>
  <si>
    <t>"pol.27" 6*1,08</t>
  </si>
  <si>
    <t>26</t>
  </si>
  <si>
    <t>95500-011</t>
  </si>
  <si>
    <t>Rozebrání mechanizmů v rámech na místě</t>
  </si>
  <si>
    <t>485697041</t>
  </si>
  <si>
    <t>27</t>
  </si>
  <si>
    <t>95500-012</t>
  </si>
  <si>
    <t>Vyjmutí ztužujícíh dřev.hranolů v rámech, vyčištění, impregnace tlaková, v případě velkého poškození nahrazení novými, do drážek bude vsazeno nové těsnění</t>
  </si>
  <si>
    <t>-112067900</t>
  </si>
  <si>
    <t>28</t>
  </si>
  <si>
    <t>95500-013</t>
  </si>
  <si>
    <t>Ochrana stávajících parapetů</t>
  </si>
  <si>
    <t>-1879999151</t>
  </si>
  <si>
    <t>4,08*4+2,04+4,095*2+4,065+2+2,06+2+1,94+1+5,09+4,07*7+4,035*7+1,06+2,06</t>
  </si>
  <si>
    <t>1,01+2+4,09+2,04+16+12+12+12,08+2,08+6</t>
  </si>
  <si>
    <t>29</t>
  </si>
  <si>
    <t>96000-001</t>
  </si>
  <si>
    <t>Demontáž ventilátoru vč.likvidace</t>
  </si>
  <si>
    <t>-1381073052</t>
  </si>
  <si>
    <t xml:space="preserve">"mč.0.17" 1 </t>
  </si>
  <si>
    <t>30</t>
  </si>
  <si>
    <t>962031133</t>
  </si>
  <si>
    <t>Bourání příček z cihel pálených na MVC tl do 150 mm</t>
  </si>
  <si>
    <t>-1924124151</t>
  </si>
  <si>
    <t>"mč.0.17" 2,92*0,47</t>
  </si>
  <si>
    <t>"mč.0.18" 4*(0,47+0,1)</t>
  </si>
  <si>
    <t>"1.np BP04" (0,36*2+0,1*4)*1,045</t>
  </si>
  <si>
    <t>"2.np BP04" 0,1*1,045</t>
  </si>
  <si>
    <t>31</t>
  </si>
  <si>
    <t>963051113</t>
  </si>
  <si>
    <t>Bourání ŽB stropů deskových tl přes 80 mm</t>
  </si>
  <si>
    <t>-1858876830</t>
  </si>
  <si>
    <t>"mč.0.18-mezistrop" 4*1,5*0,15</t>
  </si>
  <si>
    <t>32</t>
  </si>
  <si>
    <t>968072354</t>
  </si>
  <si>
    <t>Vybourání kovových rámů oken dvojitých včetně křídel pl do 1 m2</t>
  </si>
  <si>
    <t>-2110141193</t>
  </si>
  <si>
    <t>"položka 10*" 1,94*0,4</t>
  </si>
  <si>
    <t>33</t>
  </si>
  <si>
    <t>968072455</t>
  </si>
  <si>
    <t>Vybourání kovových dveřních zárubní pl do 2 m2</t>
  </si>
  <si>
    <t>1359844887</t>
  </si>
  <si>
    <t>"položka 11" 0,9*2*2</t>
  </si>
  <si>
    <t>34</t>
  </si>
  <si>
    <t>968072800.1</t>
  </si>
  <si>
    <t>Vybourání mříží, zapravení a přebroušení otvorů po kotvení mříží</t>
  </si>
  <si>
    <t>-2123253878</t>
  </si>
  <si>
    <t>"položka 8"  1,2*2,7</t>
  </si>
  <si>
    <t>"položka 13" 4,1*1,055*7</t>
  </si>
  <si>
    <t>"položka 14" 1,1*1,055</t>
  </si>
  <si>
    <t>"položka 15" 2,1*1,055</t>
  </si>
  <si>
    <t>"položka 16" 1,15*2,5</t>
  </si>
  <si>
    <t>"položka 18" 2,1*1,055</t>
  </si>
  <si>
    <t>"položka 19" 4,15*1,055</t>
  </si>
  <si>
    <t>"položka 19*" 2,15*1,055</t>
  </si>
  <si>
    <t>"položka 21" 16,1*1,055</t>
  </si>
  <si>
    <t>"položka 22" 12,1*1,055</t>
  </si>
  <si>
    <t>"položka 23" 1,15*2,1</t>
  </si>
  <si>
    <t>35</t>
  </si>
  <si>
    <t>978013191</t>
  </si>
  <si>
    <t>Otlučení (osekání) vnitřní vápenné nebo vápenocementové omítky stěn v rozsahu do 100 %</t>
  </si>
  <si>
    <t>2028983002</t>
  </si>
  <si>
    <t>"ostění"</t>
  </si>
  <si>
    <t>36</t>
  </si>
  <si>
    <t>978059511</t>
  </si>
  <si>
    <t>Odsekání a odebrání obkladů stěn z vnitřních obkládaček plochy do 1 m2</t>
  </si>
  <si>
    <t>-881017315</t>
  </si>
  <si>
    <t>37</t>
  </si>
  <si>
    <t>997013113</t>
  </si>
  <si>
    <t>Vnitrostaveništní doprava suti a vybouraných hmot pro budovy v do 12 m s použitím mechanizace</t>
  </si>
  <si>
    <t>t</t>
  </si>
  <si>
    <t>1932112112</t>
  </si>
  <si>
    <t>38</t>
  </si>
  <si>
    <t>997013219</t>
  </si>
  <si>
    <t>Příplatek k vnitrostaveništní dopravě suti a vybouraných hmot za zvětšenou dopravu suti ZKD 10 m</t>
  </si>
  <si>
    <t>331521887</t>
  </si>
  <si>
    <t>39</t>
  </si>
  <si>
    <t>997013501</t>
  </si>
  <si>
    <t>Odvoz suti a vybouraných hmot na skládku nebo meziskládku do 1 km se složením</t>
  </si>
  <si>
    <t>-299009062</t>
  </si>
  <si>
    <t>40</t>
  </si>
  <si>
    <t>997013509</t>
  </si>
  <si>
    <t>Příplatek k odvozu suti a vybouraných hmot na skládku ZKD 1 km přes 1 km</t>
  </si>
  <si>
    <t>915755140</t>
  </si>
  <si>
    <t>41</t>
  </si>
  <si>
    <t>997013803</t>
  </si>
  <si>
    <t>Poplatek za uložení stavebního odpadu cihelného na skládce (skládkovné)</t>
  </si>
  <si>
    <t>1782425447</t>
  </si>
  <si>
    <t>6,801-2,045</t>
  </si>
  <si>
    <t>42</t>
  </si>
  <si>
    <t>997013804</t>
  </si>
  <si>
    <t>Poplatek za uložení stavebního odpadu ze skla na skládce (skládkovné)</t>
  </si>
  <si>
    <t>1979875533</t>
  </si>
  <si>
    <t>204,516*0,01</t>
  </si>
  <si>
    <t>43</t>
  </si>
  <si>
    <t>998018002</t>
  </si>
  <si>
    <t>Přesun hmot ruční pro budovy v do 12 m</t>
  </si>
  <si>
    <t>-83009934</t>
  </si>
  <si>
    <t>44</t>
  </si>
  <si>
    <t>76600-001</t>
  </si>
  <si>
    <t>i1  dřev. prosklená interier.stěna 4085x2960mm s dveřmi, celková repase (popis viz.tech.zpráva) vč.odstranění nátěrů,zatmelení,přebroušení,obnova původní barevnosti, srovnání a náprava prohnutí stěny, doplnění prvků, kompletní provedení dle PD</t>
  </si>
  <si>
    <t>-442341462</t>
  </si>
  <si>
    <t>45</t>
  </si>
  <si>
    <t>76600-002</t>
  </si>
  <si>
    <t>i2  dřev. prosklená interier.stěna 4085x2960mm s dveřmi, celková repase (popis viz.tech.zpráva) vč.odstranění nátěrů,zatmelení,přebroušení,obnova původní barevnosti,skrytí kabel.přívodu ,doplnění prvků, kompletní provedení dle PD</t>
  </si>
  <si>
    <t>1252848768</t>
  </si>
  <si>
    <t>46</t>
  </si>
  <si>
    <t>76600-003</t>
  </si>
  <si>
    <t>i3  dřev. prosklená interier.stěna s dveřmi, 1635x2215+2000x2430mm, celková repase (popis viz.tech.zpráva) vč.odstranění nátěrů,zatmelení,přebroušení,obnova původní barevnosti,přesklení ,doplnění prvků, kompletní provedení dle PD</t>
  </si>
  <si>
    <t>-949354726</t>
  </si>
  <si>
    <t>47</t>
  </si>
  <si>
    <t>76600-004</t>
  </si>
  <si>
    <t>M+D předstěna z laminované MDF deska tl. 20mm (bílá mat RAL 9003) vč.nosné kce, kompletní provedení</t>
  </si>
  <si>
    <t>-1095446605</t>
  </si>
  <si>
    <t>"vrátnice" (0,3+0,08)*2,215</t>
  </si>
  <si>
    <t>48</t>
  </si>
  <si>
    <t>76600-005</t>
  </si>
  <si>
    <t>M+D nástěnka 300x1465mm (např. Forbo bulletin board, 2206, OYSTER SHELL)</t>
  </si>
  <si>
    <t>-282372990</t>
  </si>
  <si>
    <t>49</t>
  </si>
  <si>
    <t>766411811</t>
  </si>
  <si>
    <t>Demontáž truhlářského obložení stěn z panelů plochy do 1,5 m2</t>
  </si>
  <si>
    <t>83183062</t>
  </si>
  <si>
    <t>50</t>
  </si>
  <si>
    <t>766411822</t>
  </si>
  <si>
    <t>Demontáž truhlářského obložení stěn podkladových roštů</t>
  </si>
  <si>
    <t>-989315065</t>
  </si>
  <si>
    <t>51</t>
  </si>
  <si>
    <t>766691914</t>
  </si>
  <si>
    <t>Vyvěšení nebo zavěšení dřevěných křídel dveří pl do 2 m2</t>
  </si>
  <si>
    <t>425961436</t>
  </si>
  <si>
    <t>"položka 11" 2</t>
  </si>
  <si>
    <t>52</t>
  </si>
  <si>
    <t>998766202</t>
  </si>
  <si>
    <t>Přesun hmot procentní pro konstrukce truhlářské v objektech v do 12 m</t>
  </si>
  <si>
    <t>%</t>
  </si>
  <si>
    <t>286608915</t>
  </si>
  <si>
    <t>53</t>
  </si>
  <si>
    <t>76700-001</t>
  </si>
  <si>
    <t>Repase pákového mechanismu nadsvětlíku "ZEUS"</t>
  </si>
  <si>
    <t>-1628425966</t>
  </si>
  <si>
    <t>"pol.1" 1</t>
  </si>
  <si>
    <t>"pol.2" 1</t>
  </si>
  <si>
    <t>"pol.3" 1</t>
  </si>
  <si>
    <t>"pol.5" 2*2</t>
  </si>
  <si>
    <t>"pol.6" 1</t>
  </si>
  <si>
    <t>"pol.9" 1</t>
  </si>
  <si>
    <t>"pol.10" 1</t>
  </si>
  <si>
    <t>"pol.10*" 1</t>
  </si>
  <si>
    <t>"pol.13" 7</t>
  </si>
  <si>
    <t>"pol.14" 1</t>
  </si>
  <si>
    <t xml:space="preserve">"pol.15" 1 </t>
  </si>
  <si>
    <t>"pol.18" 1</t>
  </si>
  <si>
    <t>"pol.19" 1</t>
  </si>
  <si>
    <t>"pol.19*" 1</t>
  </si>
  <si>
    <t>"pol.24" 1</t>
  </si>
  <si>
    <t>"pol.26" 1</t>
  </si>
  <si>
    <t>"pol.27" 1</t>
  </si>
  <si>
    <t>54</t>
  </si>
  <si>
    <t>76700-002</t>
  </si>
  <si>
    <t>Replika pákového mechanismu nadsvětlíku "ZEUS" - doplnění, replika</t>
  </si>
  <si>
    <t>-225912923</t>
  </si>
  <si>
    <t>"pol.4" 1</t>
  </si>
  <si>
    <t>"pol.5" 2</t>
  </si>
  <si>
    <t>"pol.5*" 2</t>
  </si>
  <si>
    <t>"pol.12" 2</t>
  </si>
  <si>
    <t>"pol.13*" 7</t>
  </si>
  <si>
    <t>55</t>
  </si>
  <si>
    <t>76700-003</t>
  </si>
  <si>
    <t>Úprava způsobu otvírání - přesunití závěsů okna na spodní hranu křídla</t>
  </si>
  <si>
    <t>-51947208</t>
  </si>
  <si>
    <t>"položka 5*" 4,065*0,45</t>
  </si>
  <si>
    <t>56</t>
  </si>
  <si>
    <t>76700-004</t>
  </si>
  <si>
    <t>Doplnění kování okna - madlo s koulí , replika</t>
  </si>
  <si>
    <t>-457099667</t>
  </si>
  <si>
    <t>"položka 9" 1</t>
  </si>
  <si>
    <t>"položka 21" 4</t>
  </si>
  <si>
    <t>"položka 22" 1</t>
  </si>
  <si>
    <t>57</t>
  </si>
  <si>
    <t>76700-005</t>
  </si>
  <si>
    <t>Seřízení kování a rámu fasádních výplní,kotvení, doplňky, detaily M+D</t>
  </si>
  <si>
    <t>-1860072284</t>
  </si>
  <si>
    <t>58</t>
  </si>
  <si>
    <t>76700-006</t>
  </si>
  <si>
    <t>Provedení detailních prvků-čepy, závěsy, těsnící lišty, apod. kotvení, doplňky, detaily M+D</t>
  </si>
  <si>
    <t>228456893</t>
  </si>
  <si>
    <t>59</t>
  </si>
  <si>
    <t>76700-007</t>
  </si>
  <si>
    <t>Zpěrná montáž křídel do rámů , kotvení, detaily, doplňky, D+M</t>
  </si>
  <si>
    <t>-833141722</t>
  </si>
  <si>
    <t>60</t>
  </si>
  <si>
    <t>76700-008</t>
  </si>
  <si>
    <t>Spojovací a kotvící materiál , kotvení, detaily, doplňky, D+M</t>
  </si>
  <si>
    <t>-1478827032</t>
  </si>
  <si>
    <t>61</t>
  </si>
  <si>
    <t>76700-009</t>
  </si>
  <si>
    <t>Materiál pro doplnění zkorodovaných částí, nátěr, kotvení, detaily, doplňky, D+M</t>
  </si>
  <si>
    <t>-1821042554</t>
  </si>
  <si>
    <t>62</t>
  </si>
  <si>
    <t>76700-010</t>
  </si>
  <si>
    <t>Frézování vnitřních lišt pro usazení nového skla, kotvení, detaily, doplňky, D+M</t>
  </si>
  <si>
    <t>808078345</t>
  </si>
  <si>
    <t>63</t>
  </si>
  <si>
    <t>76700-011</t>
  </si>
  <si>
    <t>Výroba a doplnění chybějících částí, ovládacích prvků a mechanismů, kotvení, detaily, doplňky, D+M</t>
  </si>
  <si>
    <t>-1659563798</t>
  </si>
  <si>
    <t>64</t>
  </si>
  <si>
    <t>76700-012</t>
  </si>
  <si>
    <t>Vsazení izolační desky PIR tl.30mm (např. Kingspan TR26 FM) vč. povrchové úpravy, provedeno dle PD</t>
  </si>
  <si>
    <t>1094914126</t>
  </si>
  <si>
    <t>"položka 16" 1,01*1</t>
  </si>
  <si>
    <t>"pol.23" 1,085*1</t>
  </si>
  <si>
    <t>65</t>
  </si>
  <si>
    <t>76700-107</t>
  </si>
  <si>
    <t>7 - Repase  2křídkl. dveří s nadsvětlíkem, 1605x2630mm, vč. opravy nebo doplnění chybějících prvků, obnova těsnění, seřízení, promazání, povrchové úpravy, kompletní provedení dle PD</t>
  </si>
  <si>
    <t>-1311961576</t>
  </si>
  <si>
    <t>66</t>
  </si>
  <si>
    <t>76700-108</t>
  </si>
  <si>
    <t>8 - Repase  2křídkl. dveří s nadsvětlíkem, 1130x2630mm, vč. opravy nebo doplnění chybějících prvků, obnova těsnění, seřízení, promazání, povrchové úpravy, kompletní provedení dle PD</t>
  </si>
  <si>
    <t>560599442</t>
  </si>
  <si>
    <t>67</t>
  </si>
  <si>
    <t>76700-110</t>
  </si>
  <si>
    <t>10* - M+D nové křídlo nadsvětlíku 1940x400mm, vč. zasklení dvojsklem Planitherm XN4 - 14TGI-Planilux 4mm U=1,1, rám ponechat, případně opravit a doplnit, kompletní provedení dle PD</t>
  </si>
  <si>
    <t>1601140855</t>
  </si>
  <si>
    <t>68</t>
  </si>
  <si>
    <t>76700-111</t>
  </si>
  <si>
    <t>11  M+D dvojdveře 900/1970 se společnou zárubní š.200mm (vnitřní křídlo dřevěné, bezfalcové, tepelně izolační, venkovní křídlo plechové), vč.bezpečnostního kování, doplňků, povrchové úpravy, provedeno dle PD</t>
  </si>
  <si>
    <t>1207191924</t>
  </si>
  <si>
    <t>69</t>
  </si>
  <si>
    <t>76700-120</t>
  </si>
  <si>
    <t>20 - Repase 2křídkl. dveří s s pevnými bočními křídly, 4020x2060mm, vč. opravy nebo doplnění chybějících prvků, obnova těsnění, seřízení, promazání, povrchové úpravy, kompletní provedení dle PD</t>
  </si>
  <si>
    <t>-94504628</t>
  </si>
  <si>
    <t>70</t>
  </si>
  <si>
    <t>76700-123</t>
  </si>
  <si>
    <t>23 - Repase dveří 1085x2045mm, vč. opravy nebo doplnění chybějících prvků, obnova těsnění, seřízení, promazání, doplnění plech.okapnice, replika kování,  kompletní provedení dle PD</t>
  </si>
  <si>
    <t>1468436921</t>
  </si>
  <si>
    <t>71</t>
  </si>
  <si>
    <t>76700-128</t>
  </si>
  <si>
    <t>28 - Repase dvojdveří 960x1620mm, vč. opravy nebo doplnění chybějících prvků, obnova těsnění, seřízení, promazání, oplechování stupně z dřev.hranolů plechem š.820 v.340 hl.150 tl.4mm, kompletní provedení dle PD</t>
  </si>
  <si>
    <t>1707629189</t>
  </si>
  <si>
    <t>72</t>
  </si>
  <si>
    <t>76700-129</t>
  </si>
  <si>
    <t>29 - Repase dvojdveří 730x2070mm, vč. opravy nebo doplnění chybějících prvků,,výměna kování, obnova těsnění, seřízení, promazání, kompletní provedení dle PD</t>
  </si>
  <si>
    <t>-1689230813</t>
  </si>
  <si>
    <t>73</t>
  </si>
  <si>
    <t>767691812</t>
  </si>
  <si>
    <t>Vyvěšení nebo zavěšení kovových křídel oken do 1,5 m2</t>
  </si>
  <si>
    <t>-1680944043</t>
  </si>
  <si>
    <t>95*2</t>
  </si>
  <si>
    <t>74</t>
  </si>
  <si>
    <t>781474113</t>
  </si>
  <si>
    <t>Montáž obkladů vnitřních keramických hladkých do 19 ks/m2 lepených flexibilním lepidlem</t>
  </si>
  <si>
    <t>-1432478914</t>
  </si>
  <si>
    <t>75</t>
  </si>
  <si>
    <t>M</t>
  </si>
  <si>
    <t>597610000</t>
  </si>
  <si>
    <t>obklad keramický</t>
  </si>
  <si>
    <t>-2091377567</t>
  </si>
  <si>
    <t>"položka 10*" (1,94+0,47*2)*0,35*1,2</t>
  </si>
  <si>
    <t>76</t>
  </si>
  <si>
    <t>998781102</t>
  </si>
  <si>
    <t>Přesun hmot tonážní pro obklady keramické v objektech v do 12 m</t>
  </si>
  <si>
    <t>642667216</t>
  </si>
  <si>
    <t>77</t>
  </si>
  <si>
    <t>783301303</t>
  </si>
  <si>
    <t>Odrezivění zámečnických konstrukcí</t>
  </si>
  <si>
    <t>-1391804693</t>
  </si>
  <si>
    <t>"pol.1" 4,08*0,48*2</t>
  </si>
  <si>
    <t>"pol.2" 4,08*0,47*2</t>
  </si>
  <si>
    <t>"pol.3" 4,08*0,47*2</t>
  </si>
  <si>
    <t>"pol.4" 4,08*0,47*2</t>
  </si>
  <si>
    <t>"pol.4*" 2,04*0,47*2</t>
  </si>
  <si>
    <t>"pol.5" 4,095*0,48*2*2</t>
  </si>
  <si>
    <t>"pol.5*" 4,065*0,45*2</t>
  </si>
  <si>
    <t>"pol.6" 2*1,45*2</t>
  </si>
  <si>
    <t xml:space="preserve">"pol.7-nátěry obnoveny v rámci položky 76700-107" </t>
  </si>
  <si>
    <t>"pol.8-nátěry obnoveny v rámci položky 76700-108"</t>
  </si>
  <si>
    <t>"pol.9" 2,06*1,46*2</t>
  </si>
  <si>
    <t>"pol.10" 2*1,46*2</t>
  </si>
  <si>
    <t>"položka 10*" 1,94*0,4*2</t>
  </si>
  <si>
    <t>"pol.11-nátěry obnoveny v rámci položky 76700-111"</t>
  </si>
  <si>
    <t>"pol.12" 5,09*1,45*2</t>
  </si>
  <si>
    <t>"pol.13" (4,07*1,47*6+2,085*1,45)*2</t>
  </si>
  <si>
    <t>"pol.13*" (4,035*1,45*6+2,035*1,47)*2</t>
  </si>
  <si>
    <t>"pol.14" 1,06*1,47 *2</t>
  </si>
  <si>
    <t>"pol.15" 2,06*1,45*2</t>
  </si>
  <si>
    <t>"pol.16" 1,01*2,41*2</t>
  </si>
  <si>
    <t>"pol.18" 2*0,47*2</t>
  </si>
  <si>
    <t>"pol.19" 4,09*1,47*2</t>
  </si>
  <si>
    <t>"pol.19*" 2,04*1,47*2</t>
  </si>
  <si>
    <t>"pol.20-nátěry obnoveny v rámci položky 76700-120"</t>
  </si>
  <si>
    <t>"pol.21" 16*1,045*2</t>
  </si>
  <si>
    <t>"pol.22" 12*1,045*2</t>
  </si>
  <si>
    <t>"pol.23" 1,085*2,045*2</t>
  </si>
  <si>
    <t>"pol.24" 12*1,44*2</t>
  </si>
  <si>
    <t>"pol.25" 12,08*3,06*2</t>
  </si>
  <si>
    <t>"pol.26" 2,08*0,48*2</t>
  </si>
  <si>
    <t>"pol.27" 6*1,08*2</t>
  </si>
  <si>
    <t>"pol.28" 0,98*1,89*4+(0,98+1,89*2)*0,25</t>
  </si>
  <si>
    <t>"pol.29" 0,73*2,07*4+(0,73+2,07*2)*0,25</t>
  </si>
  <si>
    <t>78</t>
  </si>
  <si>
    <t>783301313</t>
  </si>
  <si>
    <t>Odmaštění kovových kcí chemickými rozpouštědly</t>
  </si>
  <si>
    <t>-1869927630</t>
  </si>
  <si>
    <t>79</t>
  </si>
  <si>
    <t>783306805</t>
  </si>
  <si>
    <t>Odstranění nátěru ze zámečnických konstrukcí opálením</t>
  </si>
  <si>
    <t>-593981005</t>
  </si>
  <si>
    <t>80</t>
  </si>
  <si>
    <t>783314000.1</t>
  </si>
  <si>
    <t>Nátěr syntetický kov. konstrukcí 3x + 1x email + tmel</t>
  </si>
  <si>
    <t>2028980149</t>
  </si>
  <si>
    <t>81</t>
  </si>
  <si>
    <t>783414203</t>
  </si>
  <si>
    <t>Základní antikorozní jednonásobný syntetický samozákladující nátěr klempířských konstrukcí</t>
  </si>
  <si>
    <t>-1664370038</t>
  </si>
  <si>
    <t xml:space="preserve">"venkovní parapety" </t>
  </si>
  <si>
    <t>(4,08*17+2*3+2,06*4+4,035*8+1,06+0,96+0,73+6+12,08+12*2+16+5,09+1,94)*0,25</t>
  </si>
  <si>
    <t>82</t>
  </si>
  <si>
    <t>783415101</t>
  </si>
  <si>
    <t>Mezinátěr syntetický jednonásobný mezinátěr klempířských konstrukcí</t>
  </si>
  <si>
    <t>-1999144650</t>
  </si>
  <si>
    <t>83</t>
  </si>
  <si>
    <t>783417101</t>
  </si>
  <si>
    <t>Krycí jednonásobný syntetický nátěr klempířských konstrukcí</t>
  </si>
  <si>
    <t>-355653984</t>
  </si>
  <si>
    <t>84</t>
  </si>
  <si>
    <t>78350-001</t>
  </si>
  <si>
    <t>Omyvatelný nátěr stěn vč.úpravy podkladu a penetrace</t>
  </si>
  <si>
    <t>-7596739</t>
  </si>
  <si>
    <t>"parapety"</t>
  </si>
  <si>
    <t>"mč.0.16, 0.17, 0.18" (4+2,92+4)*0,35</t>
  </si>
  <si>
    <t>85</t>
  </si>
  <si>
    <t>783501203</t>
  </si>
  <si>
    <t xml:space="preserve">Okartáčování povrchu parapetů před provedením nátěru </t>
  </si>
  <si>
    <t>577452908</t>
  </si>
  <si>
    <t>86</t>
  </si>
  <si>
    <t>784221101</t>
  </si>
  <si>
    <t>Dvojnásobné bílé malby  ze směsí za sucha dobře otěruvzdorných v místnostech do 3,80 m</t>
  </si>
  <si>
    <t>1400544898</t>
  </si>
  <si>
    <t>2,613+1,65+1,008+6,339+7,65+340,115*0,35</t>
  </si>
  <si>
    <t>87</t>
  </si>
  <si>
    <t>787600801</t>
  </si>
  <si>
    <t>Vysklívání oken a dveří plochy skla plochého</t>
  </si>
  <si>
    <t>702794640</t>
  </si>
  <si>
    <t>"pol.7" 0,41*1,04+0,96*1,04+1,5*0,38</t>
  </si>
  <si>
    <t>"pol.8" 0,97*0,38+0,97*1,06</t>
  </si>
  <si>
    <t>88</t>
  </si>
  <si>
    <t>787690010x01</t>
  </si>
  <si>
    <t>Zasklívání oken dvojsklem Planitherm XN4 - 14TGI-Planilux 4mm U=1,1</t>
  </si>
  <si>
    <t>194123910</t>
  </si>
  <si>
    <t>89</t>
  </si>
  <si>
    <t>787690020x01</t>
  </si>
  <si>
    <t>Zasklívání oken dvojsklem Planitherm XN4 - 14TGI-Planilux 4mm U=1,1 v kombinaci s bezpečnostním sklem P2A 33.2</t>
  </si>
  <si>
    <t>-2027430062</t>
  </si>
  <si>
    <t>"pol.16" 1,01*(0,44+0,97)</t>
  </si>
  <si>
    <t>"pol.23" 1,085*1,045</t>
  </si>
  <si>
    <t>90</t>
  </si>
  <si>
    <t>787692322.1</t>
  </si>
  <si>
    <t>Zasklívání oken a dveří s podtmelením na lišty drátosklem bezpečnostním neprůhledným</t>
  </si>
  <si>
    <t>872457643</t>
  </si>
  <si>
    <t>91</t>
  </si>
  <si>
    <t>998787202</t>
  </si>
  <si>
    <t>Přesun hmot procentní pro zasklívání v objektech v do 12 m</t>
  </si>
  <si>
    <t>-300417955</t>
  </si>
  <si>
    <t>92</t>
  </si>
  <si>
    <t>90000-001</t>
  </si>
  <si>
    <t>Koordinační činnost</t>
  </si>
  <si>
    <t>-43781550</t>
  </si>
  <si>
    <t>93</t>
  </si>
  <si>
    <t>90000-002</t>
  </si>
  <si>
    <t>Zpráva o provedení repase</t>
  </si>
  <si>
    <t>1622032645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</si>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</sst>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8" fillId="0" borderId="0" xfId="0" applyFont="1" applyAlignment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6" xfId="0" applyBorder="1"/>
    <xf numFmtId="0" fontId="21" fillId="0" borderId="0" xfId="0" applyFont="1" applyBorder="1" applyAlignment="1">
      <alignment horizontal="left" vertical="center"/>
    </xf>
    <xf numFmtId="4" fontId="13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2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4" fontId="22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left" vertical="center"/>
    </xf>
    <xf numFmtId="4" fontId="4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4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4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left" vertical="center"/>
    </xf>
    <xf numFmtId="0" fontId="0" fillId="6" borderId="9" xfId="0" applyFont="1" applyFill="1" applyBorder="1" applyAlignment="1">
      <alignment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left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4" fontId="27" fillId="0" borderId="0" xfId="0" applyNumberFormat="1" applyFont="1" applyBorder="1" applyAlignment="1">
      <alignment horizontal="right" vertical="center"/>
    </xf>
    <xf numFmtId="4" fontId="27" fillId="0" borderId="0" xfId="0" applyNumberFormat="1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166" fontId="32" fillId="0" borderId="17" xfId="0" applyNumberFormat="1" applyFont="1" applyBorder="1" applyAlignment="1">
      <alignment vertical="center"/>
    </xf>
    <xf numFmtId="4" fontId="32" fillId="0" borderId="18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" fontId="7" fillId="4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>
      <alignment vertical="center"/>
    </xf>
    <xf numFmtId="164" fontId="24" fillId="4" borderId="11" xfId="0" applyNumberFormat="1" applyFont="1" applyFill="1" applyBorder="1" applyAlignment="1" applyProtection="1">
      <alignment horizontal="center" vertical="center"/>
      <protection locked="0"/>
    </xf>
    <xf numFmtId="0" fontId="24" fillId="4" borderId="12" xfId="0" applyFont="1" applyFill="1" applyBorder="1" applyAlignment="1" applyProtection="1">
      <alignment horizontal="center" vertical="center"/>
      <protection locked="0"/>
    </xf>
    <xf numFmtId="4" fontId="24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4" borderId="0" xfId="0" applyFont="1" applyFill="1" applyBorder="1" applyAlignment="1" applyProtection="1">
      <alignment horizontal="left" vertical="center"/>
      <protection locked="0"/>
    </xf>
    <xf numFmtId="164" fontId="24" fillId="4" borderId="14" xfId="0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4" fontId="24" fillId="0" borderId="15" xfId="0" applyNumberFormat="1" applyFont="1" applyBorder="1" applyAlignment="1">
      <alignment vertical="center"/>
    </xf>
    <xf numFmtId="164" fontId="24" fillId="4" borderId="16" xfId="0" applyNumberFormat="1" applyFont="1" applyFill="1" applyBorder="1" applyAlignment="1" applyProtection="1">
      <alignment horizontal="center" vertical="center"/>
      <protection locked="0"/>
    </xf>
    <xf numFmtId="0" fontId="24" fillId="4" borderId="17" xfId="0" applyFont="1" applyFill="1" applyBorder="1" applyAlignment="1" applyProtection="1">
      <alignment horizontal="center" vertical="center"/>
      <protection locked="0"/>
    </xf>
    <xf numFmtId="4" fontId="24" fillId="0" borderId="18" xfId="0" applyNumberFormat="1" applyFont="1" applyBorder="1" applyAlignment="1">
      <alignment vertical="center"/>
    </xf>
    <xf numFmtId="0" fontId="27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4" fontId="27" fillId="6" borderId="0" xfId="0" applyNumberFormat="1" applyFont="1" applyFill="1" applyBorder="1" applyAlignment="1">
      <alignment vertical="center"/>
    </xf>
    <xf numFmtId="0" fontId="0" fillId="2" borderId="0" xfId="0" applyFill="1" applyProtection="1">
      <protection/>
    </xf>
    <xf numFmtId="0" fontId="15" fillId="2" borderId="0" xfId="20" applyFont="1" applyFill="1" applyAlignment="1" applyProtection="1">
      <alignment horizontal="center" vertical="center"/>
      <protection/>
    </xf>
    <xf numFmtId="0" fontId="19" fillId="0" borderId="0" xfId="0" applyFont="1" applyBorder="1" applyAlignment="1">
      <alignment horizontal="left" vertical="center" wrapText="1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right" vertical="center"/>
    </xf>
    <xf numFmtId="0" fontId="4" fillId="6" borderId="9" xfId="0" applyFont="1" applyFill="1" applyBorder="1" applyAlignment="1">
      <alignment horizontal="center" vertical="center"/>
    </xf>
    <xf numFmtId="4" fontId="4" fillId="6" borderId="9" xfId="0" applyNumberFormat="1" applyFont="1" applyFill="1" applyBorder="1" applyAlignment="1">
      <alignment vertical="center"/>
    </xf>
    <xf numFmtId="4" fontId="4" fillId="6" borderId="1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34" fillId="0" borderId="0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9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 vertical="center"/>
    </xf>
    <xf numFmtId="166" fontId="35" fillId="0" borderId="12" xfId="0" applyNumberFormat="1" applyFont="1" applyBorder="1" applyAlignment="1">
      <alignment/>
    </xf>
    <xf numFmtId="166" fontId="35" fillId="0" borderId="13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4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4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4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/>
    </xf>
    <xf numFmtId="4" fontId="7" fillId="0" borderId="23" xfId="0" applyNumberFormat="1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4" fontId="37" fillId="4" borderId="25" xfId="0" applyNumberFormat="1" applyFont="1" applyFill="1" applyBorder="1" applyAlignment="1" applyProtection="1">
      <alignment vertical="center"/>
      <protection locked="0"/>
    </xf>
    <xf numFmtId="4" fontId="37" fillId="0" borderId="25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>
      <alignment vertical="center"/>
    </xf>
    <xf numFmtId="0" fontId="2" fillId="4" borderId="25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R2" s="22" t="s">
        <v>8</v>
      </c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 t="s">
        <v>12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0"/>
      <c r="AS4" s="21" t="s">
        <v>13</v>
      </c>
      <c r="BE4" s="31" t="s">
        <v>14</v>
      </c>
      <c r="BS4" s="23" t="s">
        <v>15</v>
      </c>
    </row>
    <row r="5" spans="2:71" ht="14.4" customHeight="1">
      <c r="B5" s="27"/>
      <c r="C5" s="32"/>
      <c r="D5" s="33" t="s">
        <v>16</v>
      </c>
      <c r="E5" s="32"/>
      <c r="F5" s="32"/>
      <c r="G5" s="32"/>
      <c r="H5" s="32"/>
      <c r="I5" s="32"/>
      <c r="J5" s="32"/>
      <c r="K5" s="34" t="s">
        <v>17</v>
      </c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0"/>
      <c r="BE5" s="35" t="s">
        <v>18</v>
      </c>
      <c r="BS5" s="23" t="s">
        <v>9</v>
      </c>
    </row>
    <row r="6" spans="2:71" ht="36.95" customHeight="1">
      <c r="B6" s="27"/>
      <c r="C6" s="32"/>
      <c r="D6" s="36" t="s">
        <v>19</v>
      </c>
      <c r="E6" s="32"/>
      <c r="F6" s="32"/>
      <c r="G6" s="32"/>
      <c r="H6" s="32"/>
      <c r="I6" s="32"/>
      <c r="J6" s="32"/>
      <c r="K6" s="37" t="s">
        <v>20</v>
      </c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0"/>
      <c r="BE6" s="38"/>
      <c r="BS6" s="23" t="s">
        <v>9</v>
      </c>
    </row>
    <row r="7" spans="2:71" ht="14.4" customHeight="1">
      <c r="B7" s="27"/>
      <c r="C7" s="32"/>
      <c r="D7" s="39" t="s">
        <v>21</v>
      </c>
      <c r="E7" s="32"/>
      <c r="F7" s="32"/>
      <c r="G7" s="32"/>
      <c r="H7" s="32"/>
      <c r="I7" s="32"/>
      <c r="J7" s="32"/>
      <c r="K7" s="34" t="s">
        <v>5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9" t="s">
        <v>22</v>
      </c>
      <c r="AL7" s="32"/>
      <c r="AM7" s="32"/>
      <c r="AN7" s="34" t="s">
        <v>5</v>
      </c>
      <c r="AO7" s="32"/>
      <c r="AP7" s="32"/>
      <c r="AQ7" s="30"/>
      <c r="BE7" s="38"/>
      <c r="BS7" s="23" t="s">
        <v>9</v>
      </c>
    </row>
    <row r="8" spans="2:71" ht="14.4" customHeight="1">
      <c r="B8" s="27"/>
      <c r="C8" s="32"/>
      <c r="D8" s="39" t="s">
        <v>23</v>
      </c>
      <c r="E8" s="32"/>
      <c r="F8" s="32"/>
      <c r="G8" s="32"/>
      <c r="H8" s="32"/>
      <c r="I8" s="32"/>
      <c r="J8" s="32"/>
      <c r="K8" s="34" t="s">
        <v>24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9" t="s">
        <v>25</v>
      </c>
      <c r="AL8" s="32"/>
      <c r="AM8" s="32"/>
      <c r="AN8" s="40" t="s">
        <v>26</v>
      </c>
      <c r="AO8" s="32"/>
      <c r="AP8" s="32"/>
      <c r="AQ8" s="30"/>
      <c r="BE8" s="38"/>
      <c r="BS8" s="23" t="s">
        <v>9</v>
      </c>
    </row>
    <row r="9" spans="2:71" ht="14.4" customHeight="1">
      <c r="B9" s="27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0"/>
      <c r="BE9" s="38"/>
      <c r="BS9" s="23" t="s">
        <v>9</v>
      </c>
    </row>
    <row r="10" spans="2:71" ht="14.4" customHeight="1">
      <c r="B10" s="27"/>
      <c r="C10" s="32"/>
      <c r="D10" s="39" t="s">
        <v>27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9" t="s">
        <v>28</v>
      </c>
      <c r="AL10" s="32"/>
      <c r="AM10" s="32"/>
      <c r="AN10" s="34" t="s">
        <v>5</v>
      </c>
      <c r="AO10" s="32"/>
      <c r="AP10" s="32"/>
      <c r="AQ10" s="30"/>
      <c r="BE10" s="38"/>
      <c r="BS10" s="23" t="s">
        <v>9</v>
      </c>
    </row>
    <row r="11" spans="2:71" ht="18.45" customHeight="1">
      <c r="B11" s="27"/>
      <c r="C11" s="32"/>
      <c r="D11" s="32"/>
      <c r="E11" s="34" t="s">
        <v>24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9" t="s">
        <v>29</v>
      </c>
      <c r="AL11" s="32"/>
      <c r="AM11" s="32"/>
      <c r="AN11" s="34" t="s">
        <v>5</v>
      </c>
      <c r="AO11" s="32"/>
      <c r="AP11" s="32"/>
      <c r="AQ11" s="30"/>
      <c r="BE11" s="38"/>
      <c r="BS11" s="23" t="s">
        <v>9</v>
      </c>
    </row>
    <row r="12" spans="2:71" ht="6.95" customHeight="1">
      <c r="B12" s="27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0"/>
      <c r="BE12" s="38"/>
      <c r="BS12" s="23" t="s">
        <v>9</v>
      </c>
    </row>
    <row r="13" spans="2:71" ht="14.4" customHeight="1">
      <c r="B13" s="27"/>
      <c r="C13" s="32"/>
      <c r="D13" s="39" t="s">
        <v>30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9" t="s">
        <v>28</v>
      </c>
      <c r="AL13" s="32"/>
      <c r="AM13" s="32"/>
      <c r="AN13" s="41" t="s">
        <v>31</v>
      </c>
      <c r="AO13" s="32"/>
      <c r="AP13" s="32"/>
      <c r="AQ13" s="30"/>
      <c r="BE13" s="38"/>
      <c r="BS13" s="23" t="s">
        <v>9</v>
      </c>
    </row>
    <row r="14" spans="2:71" ht="13.5">
      <c r="B14" s="27"/>
      <c r="C14" s="32"/>
      <c r="D14" s="32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32"/>
      <c r="AM14" s="32"/>
      <c r="AN14" s="41" t="s">
        <v>31</v>
      </c>
      <c r="AO14" s="32"/>
      <c r="AP14" s="32"/>
      <c r="AQ14" s="30"/>
      <c r="BE14" s="38"/>
      <c r="BS14" s="23" t="s">
        <v>9</v>
      </c>
    </row>
    <row r="15" spans="2:71" ht="6.95" customHeight="1">
      <c r="B15" s="27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0"/>
      <c r="BE15" s="38"/>
      <c r="BS15" s="23" t="s">
        <v>6</v>
      </c>
    </row>
    <row r="16" spans="2:71" ht="14.4" customHeight="1">
      <c r="B16" s="27"/>
      <c r="C16" s="32"/>
      <c r="D16" s="39" t="s">
        <v>32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9" t="s">
        <v>28</v>
      </c>
      <c r="AL16" s="32"/>
      <c r="AM16" s="32"/>
      <c r="AN16" s="34" t="s">
        <v>5</v>
      </c>
      <c r="AO16" s="32"/>
      <c r="AP16" s="32"/>
      <c r="AQ16" s="30"/>
      <c r="BE16" s="38"/>
      <c r="BS16" s="23" t="s">
        <v>6</v>
      </c>
    </row>
    <row r="17" spans="2:71" ht="18.45" customHeight="1">
      <c r="B17" s="27"/>
      <c r="C17" s="32"/>
      <c r="D17" s="32"/>
      <c r="E17" s="34" t="s">
        <v>24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9" t="s">
        <v>29</v>
      </c>
      <c r="AL17" s="32"/>
      <c r="AM17" s="32"/>
      <c r="AN17" s="34" t="s">
        <v>5</v>
      </c>
      <c r="AO17" s="32"/>
      <c r="AP17" s="32"/>
      <c r="AQ17" s="30"/>
      <c r="BE17" s="38"/>
      <c r="BS17" s="23" t="s">
        <v>33</v>
      </c>
    </row>
    <row r="18" spans="2:71" ht="6.95" customHeight="1">
      <c r="B18" s="27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0"/>
      <c r="BE18" s="38"/>
      <c r="BS18" s="23" t="s">
        <v>9</v>
      </c>
    </row>
    <row r="19" spans="2:71" ht="14.4" customHeight="1">
      <c r="B19" s="27"/>
      <c r="C19" s="32"/>
      <c r="D19" s="39" t="s">
        <v>34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9" t="s">
        <v>28</v>
      </c>
      <c r="AL19" s="32"/>
      <c r="AM19" s="32"/>
      <c r="AN19" s="34" t="s">
        <v>5</v>
      </c>
      <c r="AO19" s="32"/>
      <c r="AP19" s="32"/>
      <c r="AQ19" s="30"/>
      <c r="BE19" s="38"/>
      <c r="BS19" s="23" t="s">
        <v>9</v>
      </c>
    </row>
    <row r="20" spans="2:57" ht="18.45" customHeight="1">
      <c r="B20" s="27"/>
      <c r="C20" s="32"/>
      <c r="D20" s="32"/>
      <c r="E20" s="34" t="s">
        <v>24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9" t="s">
        <v>29</v>
      </c>
      <c r="AL20" s="32"/>
      <c r="AM20" s="32"/>
      <c r="AN20" s="34" t="s">
        <v>5</v>
      </c>
      <c r="AO20" s="32"/>
      <c r="AP20" s="32"/>
      <c r="AQ20" s="30"/>
      <c r="BE20" s="38"/>
    </row>
    <row r="21" spans="2:57" ht="6.95" customHeight="1">
      <c r="B21" s="27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0"/>
      <c r="BE21" s="38"/>
    </row>
    <row r="22" spans="2:57" ht="13.5">
      <c r="B22" s="27"/>
      <c r="C22" s="32"/>
      <c r="D22" s="39" t="s">
        <v>35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0"/>
      <c r="BE22" s="38"/>
    </row>
    <row r="23" spans="2:57" ht="14.4" customHeight="1">
      <c r="B23" s="27"/>
      <c r="C23" s="32"/>
      <c r="D23" s="32"/>
      <c r="E23" s="43" t="s">
        <v>5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32"/>
      <c r="AP23" s="32"/>
      <c r="AQ23" s="30"/>
      <c r="BE23" s="38"/>
    </row>
    <row r="24" spans="2:57" ht="6.95" customHeight="1">
      <c r="B24" s="27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0"/>
      <c r="BE24" s="38"/>
    </row>
    <row r="25" spans="2:57" ht="6.95" customHeight="1">
      <c r="B25" s="27"/>
      <c r="C25" s="32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32"/>
      <c r="AQ25" s="30"/>
      <c r="BE25" s="38"/>
    </row>
    <row r="26" spans="2:57" ht="14.4" customHeight="1">
      <c r="B26" s="27"/>
      <c r="C26" s="32"/>
      <c r="D26" s="45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46">
        <f>ROUND(AG87,2)</f>
        <v>0</v>
      </c>
      <c r="AL26" s="32"/>
      <c r="AM26" s="32"/>
      <c r="AN26" s="32"/>
      <c r="AO26" s="32"/>
      <c r="AP26" s="32"/>
      <c r="AQ26" s="30"/>
      <c r="BE26" s="38"/>
    </row>
    <row r="27" spans="2:57" ht="14.4" customHeight="1">
      <c r="B27" s="27"/>
      <c r="C27" s="32"/>
      <c r="D27" s="45" t="s">
        <v>37</v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46">
        <f>ROUND(AG90,2)</f>
        <v>0</v>
      </c>
      <c r="AL27" s="46"/>
      <c r="AM27" s="46"/>
      <c r="AN27" s="46"/>
      <c r="AO27" s="46"/>
      <c r="AP27" s="32"/>
      <c r="AQ27" s="30"/>
      <c r="BE27" s="38"/>
    </row>
    <row r="28" spans="2:57" s="1" customFormat="1" ht="6.95" customHeight="1">
      <c r="B28" s="4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9"/>
      <c r="BE28" s="38"/>
    </row>
    <row r="29" spans="2:57" s="1" customFormat="1" ht="25.9" customHeight="1">
      <c r="B29" s="47"/>
      <c r="C29" s="48"/>
      <c r="D29" s="50" t="s">
        <v>38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>
        <f>ROUND(AK26+AK27,2)</f>
        <v>0</v>
      </c>
      <c r="AL29" s="51"/>
      <c r="AM29" s="51"/>
      <c r="AN29" s="51"/>
      <c r="AO29" s="51"/>
      <c r="AP29" s="48"/>
      <c r="AQ29" s="49"/>
      <c r="BE29" s="38"/>
    </row>
    <row r="30" spans="2:57" s="1" customFormat="1" ht="6.95" customHeight="1"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9"/>
      <c r="BE30" s="38"/>
    </row>
    <row r="31" spans="2:57" s="2" customFormat="1" ht="14.4" customHeight="1">
      <c r="B31" s="53"/>
      <c r="C31" s="54"/>
      <c r="D31" s="55" t="s">
        <v>39</v>
      </c>
      <c r="E31" s="54"/>
      <c r="F31" s="55" t="s">
        <v>40</v>
      </c>
      <c r="G31" s="54"/>
      <c r="H31" s="54"/>
      <c r="I31" s="54"/>
      <c r="J31" s="54"/>
      <c r="K31" s="54"/>
      <c r="L31" s="56">
        <v>0.21</v>
      </c>
      <c r="M31" s="54"/>
      <c r="N31" s="54"/>
      <c r="O31" s="54"/>
      <c r="P31" s="54"/>
      <c r="Q31" s="54"/>
      <c r="R31" s="54"/>
      <c r="S31" s="54"/>
      <c r="T31" s="57" t="s">
        <v>41</v>
      </c>
      <c r="U31" s="54"/>
      <c r="V31" s="54"/>
      <c r="W31" s="58">
        <f>ROUND(AZ87+SUM(CD91:CD95),2)</f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8">
        <f>ROUND(AV87+SUM(BY91:BY95),2)</f>
        <v>0</v>
      </c>
      <c r="AL31" s="54"/>
      <c r="AM31" s="54"/>
      <c r="AN31" s="54"/>
      <c r="AO31" s="54"/>
      <c r="AP31" s="54"/>
      <c r="AQ31" s="59"/>
      <c r="BE31" s="38"/>
    </row>
    <row r="32" spans="2:57" s="2" customFormat="1" ht="14.4" customHeight="1">
      <c r="B32" s="53"/>
      <c r="C32" s="54"/>
      <c r="D32" s="54"/>
      <c r="E32" s="54"/>
      <c r="F32" s="55" t="s">
        <v>42</v>
      </c>
      <c r="G32" s="54"/>
      <c r="H32" s="54"/>
      <c r="I32" s="54"/>
      <c r="J32" s="54"/>
      <c r="K32" s="54"/>
      <c r="L32" s="56">
        <v>0.15</v>
      </c>
      <c r="M32" s="54"/>
      <c r="N32" s="54"/>
      <c r="O32" s="54"/>
      <c r="P32" s="54"/>
      <c r="Q32" s="54"/>
      <c r="R32" s="54"/>
      <c r="S32" s="54"/>
      <c r="T32" s="57" t="s">
        <v>41</v>
      </c>
      <c r="U32" s="54"/>
      <c r="V32" s="54"/>
      <c r="W32" s="58">
        <f>ROUND(BA87+SUM(CE91:CE95),2)</f>
        <v>0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8">
        <f>ROUND(AW87+SUM(BZ91:BZ95),2)</f>
        <v>0</v>
      </c>
      <c r="AL32" s="54"/>
      <c r="AM32" s="54"/>
      <c r="AN32" s="54"/>
      <c r="AO32" s="54"/>
      <c r="AP32" s="54"/>
      <c r="AQ32" s="59"/>
      <c r="BE32" s="38"/>
    </row>
    <row r="33" spans="2:57" s="2" customFormat="1" ht="14.4" customHeight="1" hidden="1">
      <c r="B33" s="53"/>
      <c r="C33" s="54"/>
      <c r="D33" s="54"/>
      <c r="E33" s="54"/>
      <c r="F33" s="55" t="s">
        <v>43</v>
      </c>
      <c r="G33" s="54"/>
      <c r="H33" s="54"/>
      <c r="I33" s="54"/>
      <c r="J33" s="54"/>
      <c r="K33" s="54"/>
      <c r="L33" s="56">
        <v>0.21</v>
      </c>
      <c r="M33" s="54"/>
      <c r="N33" s="54"/>
      <c r="O33" s="54"/>
      <c r="P33" s="54"/>
      <c r="Q33" s="54"/>
      <c r="R33" s="54"/>
      <c r="S33" s="54"/>
      <c r="T33" s="57" t="s">
        <v>41</v>
      </c>
      <c r="U33" s="54"/>
      <c r="V33" s="54"/>
      <c r="W33" s="58">
        <f>ROUND(BB87+SUM(CF91:CF95),2)</f>
        <v>0</v>
      </c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8">
        <v>0</v>
      </c>
      <c r="AL33" s="54"/>
      <c r="AM33" s="54"/>
      <c r="AN33" s="54"/>
      <c r="AO33" s="54"/>
      <c r="AP33" s="54"/>
      <c r="AQ33" s="59"/>
      <c r="BE33" s="38"/>
    </row>
    <row r="34" spans="2:57" s="2" customFormat="1" ht="14.4" customHeight="1" hidden="1">
      <c r="B34" s="53"/>
      <c r="C34" s="54"/>
      <c r="D34" s="54"/>
      <c r="E34" s="54"/>
      <c r="F34" s="55" t="s">
        <v>44</v>
      </c>
      <c r="G34" s="54"/>
      <c r="H34" s="54"/>
      <c r="I34" s="54"/>
      <c r="J34" s="54"/>
      <c r="K34" s="54"/>
      <c r="L34" s="56">
        <v>0.15</v>
      </c>
      <c r="M34" s="54"/>
      <c r="N34" s="54"/>
      <c r="O34" s="54"/>
      <c r="P34" s="54"/>
      <c r="Q34" s="54"/>
      <c r="R34" s="54"/>
      <c r="S34" s="54"/>
      <c r="T34" s="57" t="s">
        <v>41</v>
      </c>
      <c r="U34" s="54"/>
      <c r="V34" s="54"/>
      <c r="W34" s="58">
        <f>ROUND(BC87+SUM(CG91:CG95),2)</f>
        <v>0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8">
        <v>0</v>
      </c>
      <c r="AL34" s="54"/>
      <c r="AM34" s="54"/>
      <c r="AN34" s="54"/>
      <c r="AO34" s="54"/>
      <c r="AP34" s="54"/>
      <c r="AQ34" s="59"/>
      <c r="BE34" s="38"/>
    </row>
    <row r="35" spans="2:43" s="2" customFormat="1" ht="14.4" customHeight="1" hidden="1">
      <c r="B35" s="53"/>
      <c r="C35" s="54"/>
      <c r="D35" s="54"/>
      <c r="E35" s="54"/>
      <c r="F35" s="55" t="s">
        <v>45</v>
      </c>
      <c r="G35" s="54"/>
      <c r="H35" s="54"/>
      <c r="I35" s="54"/>
      <c r="J35" s="54"/>
      <c r="K35" s="54"/>
      <c r="L35" s="56">
        <v>0</v>
      </c>
      <c r="M35" s="54"/>
      <c r="N35" s="54"/>
      <c r="O35" s="54"/>
      <c r="P35" s="54"/>
      <c r="Q35" s="54"/>
      <c r="R35" s="54"/>
      <c r="S35" s="54"/>
      <c r="T35" s="57" t="s">
        <v>41</v>
      </c>
      <c r="U35" s="54"/>
      <c r="V35" s="54"/>
      <c r="W35" s="58">
        <f>ROUND(BD87+SUM(CH91:CH95),2)</f>
        <v>0</v>
      </c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8">
        <v>0</v>
      </c>
      <c r="AL35" s="54"/>
      <c r="AM35" s="54"/>
      <c r="AN35" s="54"/>
      <c r="AO35" s="54"/>
      <c r="AP35" s="54"/>
      <c r="AQ35" s="59"/>
    </row>
    <row r="36" spans="2:43" s="1" customFormat="1" ht="6.95" customHeight="1"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9"/>
    </row>
    <row r="37" spans="2:43" s="1" customFormat="1" ht="25.9" customHeight="1">
      <c r="B37" s="47"/>
      <c r="C37" s="60"/>
      <c r="D37" s="61" t="s">
        <v>46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3" t="s">
        <v>47</v>
      </c>
      <c r="U37" s="62"/>
      <c r="V37" s="62"/>
      <c r="W37" s="62"/>
      <c r="X37" s="64" t="s">
        <v>48</v>
      </c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5">
        <f>SUM(AK29:AK35)</f>
        <v>0</v>
      </c>
      <c r="AL37" s="62"/>
      <c r="AM37" s="62"/>
      <c r="AN37" s="62"/>
      <c r="AO37" s="66"/>
      <c r="AP37" s="60"/>
      <c r="AQ37" s="49"/>
    </row>
    <row r="38" spans="2:43" s="1" customFormat="1" ht="14.4" customHeight="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9"/>
    </row>
    <row r="39" spans="2:43" ht="13.5">
      <c r="B39" s="27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0"/>
    </row>
    <row r="40" spans="2:43" ht="13.5">
      <c r="B40" s="2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0"/>
    </row>
    <row r="41" spans="2:43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0"/>
    </row>
    <row r="42" spans="2:43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0"/>
    </row>
    <row r="43" spans="2:43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0"/>
    </row>
    <row r="44" spans="2:43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0"/>
    </row>
    <row r="45" spans="2:43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0"/>
    </row>
    <row r="46" spans="2:43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0"/>
    </row>
    <row r="47" spans="2:43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0"/>
    </row>
    <row r="48" spans="2:43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0"/>
    </row>
    <row r="49" spans="2:43" s="1" customFormat="1" ht="13.5">
      <c r="B49" s="47"/>
      <c r="C49" s="48"/>
      <c r="D49" s="67" t="s">
        <v>49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9"/>
      <c r="AA49" s="48"/>
      <c r="AB49" s="48"/>
      <c r="AC49" s="67" t="s">
        <v>50</v>
      </c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9"/>
      <c r="AP49" s="48"/>
      <c r="AQ49" s="49"/>
    </row>
    <row r="50" spans="2:43" ht="13.5">
      <c r="B50" s="27"/>
      <c r="C50" s="32"/>
      <c r="D50" s="70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71"/>
      <c r="AA50" s="32"/>
      <c r="AB50" s="32"/>
      <c r="AC50" s="70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71"/>
      <c r="AP50" s="32"/>
      <c r="AQ50" s="30"/>
    </row>
    <row r="51" spans="2:43" ht="13.5">
      <c r="B51" s="27"/>
      <c r="C51" s="32"/>
      <c r="D51" s="70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71"/>
      <c r="AA51" s="32"/>
      <c r="AB51" s="32"/>
      <c r="AC51" s="70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71"/>
      <c r="AP51" s="32"/>
      <c r="AQ51" s="30"/>
    </row>
    <row r="52" spans="2:43" ht="13.5">
      <c r="B52" s="27"/>
      <c r="C52" s="32"/>
      <c r="D52" s="70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71"/>
      <c r="AA52" s="32"/>
      <c r="AB52" s="32"/>
      <c r="AC52" s="70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71"/>
      <c r="AP52" s="32"/>
      <c r="AQ52" s="30"/>
    </row>
    <row r="53" spans="2:43" ht="13.5">
      <c r="B53" s="27"/>
      <c r="C53" s="32"/>
      <c r="D53" s="70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71"/>
      <c r="AA53" s="32"/>
      <c r="AB53" s="32"/>
      <c r="AC53" s="70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71"/>
      <c r="AP53" s="32"/>
      <c r="AQ53" s="30"/>
    </row>
    <row r="54" spans="2:43" ht="13.5">
      <c r="B54" s="27"/>
      <c r="C54" s="32"/>
      <c r="D54" s="70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71"/>
      <c r="AA54" s="32"/>
      <c r="AB54" s="32"/>
      <c r="AC54" s="70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71"/>
      <c r="AP54" s="32"/>
      <c r="AQ54" s="30"/>
    </row>
    <row r="55" spans="2:43" ht="13.5">
      <c r="B55" s="27"/>
      <c r="C55" s="32"/>
      <c r="D55" s="70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71"/>
      <c r="AA55" s="32"/>
      <c r="AB55" s="32"/>
      <c r="AC55" s="70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71"/>
      <c r="AP55" s="32"/>
      <c r="AQ55" s="30"/>
    </row>
    <row r="56" spans="2:43" ht="13.5">
      <c r="B56" s="27"/>
      <c r="C56" s="32"/>
      <c r="D56" s="70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71"/>
      <c r="AA56" s="32"/>
      <c r="AB56" s="32"/>
      <c r="AC56" s="70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71"/>
      <c r="AP56" s="32"/>
      <c r="AQ56" s="30"/>
    </row>
    <row r="57" spans="2:43" ht="13.5">
      <c r="B57" s="27"/>
      <c r="C57" s="32"/>
      <c r="D57" s="70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71"/>
      <c r="AA57" s="32"/>
      <c r="AB57" s="32"/>
      <c r="AC57" s="70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71"/>
      <c r="AP57" s="32"/>
      <c r="AQ57" s="30"/>
    </row>
    <row r="58" spans="2:43" s="1" customFormat="1" ht="13.5">
      <c r="B58" s="47"/>
      <c r="C58" s="48"/>
      <c r="D58" s="72" t="s">
        <v>51</v>
      </c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4" t="s">
        <v>52</v>
      </c>
      <c r="S58" s="73"/>
      <c r="T58" s="73"/>
      <c r="U58" s="73"/>
      <c r="V58" s="73"/>
      <c r="W58" s="73"/>
      <c r="X58" s="73"/>
      <c r="Y58" s="73"/>
      <c r="Z58" s="75"/>
      <c r="AA58" s="48"/>
      <c r="AB58" s="48"/>
      <c r="AC58" s="72" t="s">
        <v>51</v>
      </c>
      <c r="AD58" s="73"/>
      <c r="AE58" s="73"/>
      <c r="AF58" s="73"/>
      <c r="AG58" s="73"/>
      <c r="AH58" s="73"/>
      <c r="AI58" s="73"/>
      <c r="AJ58" s="73"/>
      <c r="AK58" s="73"/>
      <c r="AL58" s="73"/>
      <c r="AM58" s="74" t="s">
        <v>52</v>
      </c>
      <c r="AN58" s="73"/>
      <c r="AO58" s="75"/>
      <c r="AP58" s="48"/>
      <c r="AQ58" s="49"/>
    </row>
    <row r="59" spans="2:43" ht="13.5">
      <c r="B59" s="27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0"/>
    </row>
    <row r="60" spans="2:43" s="1" customFormat="1" ht="13.5">
      <c r="B60" s="47"/>
      <c r="C60" s="48"/>
      <c r="D60" s="67" t="s">
        <v>53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9"/>
      <c r="AA60" s="48"/>
      <c r="AB60" s="48"/>
      <c r="AC60" s="67" t="s">
        <v>54</v>
      </c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9"/>
      <c r="AP60" s="48"/>
      <c r="AQ60" s="49"/>
    </row>
    <row r="61" spans="2:43" ht="13.5">
      <c r="B61" s="27"/>
      <c r="C61" s="32"/>
      <c r="D61" s="70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71"/>
      <c r="AA61" s="32"/>
      <c r="AB61" s="32"/>
      <c r="AC61" s="70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71"/>
      <c r="AP61" s="32"/>
      <c r="AQ61" s="30"/>
    </row>
    <row r="62" spans="2:43" ht="13.5">
      <c r="B62" s="27"/>
      <c r="C62" s="32"/>
      <c r="D62" s="70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71"/>
      <c r="AA62" s="32"/>
      <c r="AB62" s="32"/>
      <c r="AC62" s="70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71"/>
      <c r="AP62" s="32"/>
      <c r="AQ62" s="30"/>
    </row>
    <row r="63" spans="2:43" ht="13.5">
      <c r="B63" s="27"/>
      <c r="C63" s="32"/>
      <c r="D63" s="70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71"/>
      <c r="AA63" s="32"/>
      <c r="AB63" s="32"/>
      <c r="AC63" s="70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71"/>
      <c r="AP63" s="32"/>
      <c r="AQ63" s="30"/>
    </row>
    <row r="64" spans="2:43" ht="13.5">
      <c r="B64" s="27"/>
      <c r="C64" s="32"/>
      <c r="D64" s="70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71"/>
      <c r="AA64" s="32"/>
      <c r="AB64" s="32"/>
      <c r="AC64" s="70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71"/>
      <c r="AP64" s="32"/>
      <c r="AQ64" s="30"/>
    </row>
    <row r="65" spans="2:43" ht="13.5">
      <c r="B65" s="27"/>
      <c r="C65" s="32"/>
      <c r="D65" s="70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71"/>
      <c r="AA65" s="32"/>
      <c r="AB65" s="32"/>
      <c r="AC65" s="70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71"/>
      <c r="AP65" s="32"/>
      <c r="AQ65" s="30"/>
    </row>
    <row r="66" spans="2:43" ht="13.5">
      <c r="B66" s="27"/>
      <c r="C66" s="32"/>
      <c r="D66" s="70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71"/>
      <c r="AA66" s="32"/>
      <c r="AB66" s="32"/>
      <c r="AC66" s="70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71"/>
      <c r="AP66" s="32"/>
      <c r="AQ66" s="30"/>
    </row>
    <row r="67" spans="2:43" ht="13.5">
      <c r="B67" s="27"/>
      <c r="C67" s="32"/>
      <c r="D67" s="70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71"/>
      <c r="AA67" s="32"/>
      <c r="AB67" s="32"/>
      <c r="AC67" s="70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71"/>
      <c r="AP67" s="32"/>
      <c r="AQ67" s="30"/>
    </row>
    <row r="68" spans="2:43" ht="13.5">
      <c r="B68" s="27"/>
      <c r="C68" s="32"/>
      <c r="D68" s="70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71"/>
      <c r="AA68" s="32"/>
      <c r="AB68" s="32"/>
      <c r="AC68" s="70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71"/>
      <c r="AP68" s="32"/>
      <c r="AQ68" s="30"/>
    </row>
    <row r="69" spans="2:43" s="1" customFormat="1" ht="13.5">
      <c r="B69" s="47"/>
      <c r="C69" s="48"/>
      <c r="D69" s="72" t="s">
        <v>51</v>
      </c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4" t="s">
        <v>52</v>
      </c>
      <c r="S69" s="73"/>
      <c r="T69" s="73"/>
      <c r="U69" s="73"/>
      <c r="V69" s="73"/>
      <c r="W69" s="73"/>
      <c r="X69" s="73"/>
      <c r="Y69" s="73"/>
      <c r="Z69" s="75"/>
      <c r="AA69" s="48"/>
      <c r="AB69" s="48"/>
      <c r="AC69" s="72" t="s">
        <v>51</v>
      </c>
      <c r="AD69" s="73"/>
      <c r="AE69" s="73"/>
      <c r="AF69" s="73"/>
      <c r="AG69" s="73"/>
      <c r="AH69" s="73"/>
      <c r="AI69" s="73"/>
      <c r="AJ69" s="73"/>
      <c r="AK69" s="73"/>
      <c r="AL69" s="73"/>
      <c r="AM69" s="74" t="s">
        <v>52</v>
      </c>
      <c r="AN69" s="73"/>
      <c r="AO69" s="75"/>
      <c r="AP69" s="48"/>
      <c r="AQ69" s="49"/>
    </row>
    <row r="70" spans="2:43" s="1" customFormat="1" ht="6.95" customHeight="1"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9"/>
    </row>
    <row r="71" spans="2:43" s="1" customFormat="1" ht="6.95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8"/>
    </row>
    <row r="75" spans="2:43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1"/>
    </row>
    <row r="76" spans="2:43" s="1" customFormat="1" ht="36.95" customHeight="1">
      <c r="B76" s="47"/>
      <c r="C76" s="28" t="s">
        <v>55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49"/>
    </row>
    <row r="77" spans="2:43" s="3" customFormat="1" ht="14.4" customHeight="1">
      <c r="B77" s="82"/>
      <c r="C77" s="39" t="s">
        <v>16</v>
      </c>
      <c r="D77" s="83"/>
      <c r="E77" s="83"/>
      <c r="F77" s="83"/>
      <c r="G77" s="83"/>
      <c r="H77" s="83"/>
      <c r="I77" s="83"/>
      <c r="J77" s="83"/>
      <c r="K77" s="83"/>
      <c r="L77" s="83" t="str">
        <f>K5</f>
        <v>Rubas03</v>
      </c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4"/>
    </row>
    <row r="78" spans="2:43" s="4" customFormat="1" ht="36.95" customHeight="1">
      <c r="B78" s="85"/>
      <c r="C78" s="86" t="s">
        <v>19</v>
      </c>
      <c r="D78" s="87"/>
      <c r="E78" s="87"/>
      <c r="F78" s="87"/>
      <c r="G78" s="87"/>
      <c r="H78" s="87"/>
      <c r="I78" s="87"/>
      <c r="J78" s="87"/>
      <c r="K78" s="87"/>
      <c r="L78" s="88" t="str">
        <f>K6</f>
        <v>Masarykův domov mládeže a školní jídelna - repase oken+skl.dveří</v>
      </c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9"/>
    </row>
    <row r="79" spans="2:43" s="1" customFormat="1" ht="6.95" customHeight="1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9"/>
    </row>
    <row r="80" spans="2:43" s="1" customFormat="1" ht="13.5">
      <c r="B80" s="47"/>
      <c r="C80" s="39" t="s">
        <v>23</v>
      </c>
      <c r="D80" s="48"/>
      <c r="E80" s="48"/>
      <c r="F80" s="48"/>
      <c r="G80" s="48"/>
      <c r="H80" s="48"/>
      <c r="I80" s="48"/>
      <c r="J80" s="48"/>
      <c r="K80" s="48"/>
      <c r="L80" s="90" t="str">
        <f>IF(K8="","",K8)</f>
        <v xml:space="preserve"> </v>
      </c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39" t="s">
        <v>25</v>
      </c>
      <c r="AJ80" s="48"/>
      <c r="AK80" s="48"/>
      <c r="AL80" s="48"/>
      <c r="AM80" s="91" t="str">
        <f>IF(AN8="","",AN8)</f>
        <v>28. 10. 2017</v>
      </c>
      <c r="AN80" s="48"/>
      <c r="AO80" s="48"/>
      <c r="AP80" s="48"/>
      <c r="AQ80" s="49"/>
    </row>
    <row r="81" spans="2:43" s="1" customFormat="1" ht="6.95" customHeight="1"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9"/>
    </row>
    <row r="82" spans="2:56" s="1" customFormat="1" ht="13.5">
      <c r="B82" s="47"/>
      <c r="C82" s="39" t="s">
        <v>27</v>
      </c>
      <c r="D82" s="48"/>
      <c r="E82" s="48"/>
      <c r="F82" s="48"/>
      <c r="G82" s="48"/>
      <c r="H82" s="48"/>
      <c r="I82" s="48"/>
      <c r="J82" s="48"/>
      <c r="K82" s="48"/>
      <c r="L82" s="83" t="str">
        <f>IF(E11="","",E11)</f>
        <v xml:space="preserve"> </v>
      </c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39" t="s">
        <v>32</v>
      </c>
      <c r="AJ82" s="48"/>
      <c r="AK82" s="48"/>
      <c r="AL82" s="48"/>
      <c r="AM82" s="83" t="str">
        <f>IF(E17="","",E17)</f>
        <v xml:space="preserve"> </v>
      </c>
      <c r="AN82" s="83"/>
      <c r="AO82" s="83"/>
      <c r="AP82" s="83"/>
      <c r="AQ82" s="49"/>
      <c r="AS82" s="92" t="s">
        <v>56</v>
      </c>
      <c r="AT82" s="93"/>
      <c r="AU82" s="68"/>
      <c r="AV82" s="68"/>
      <c r="AW82" s="68"/>
      <c r="AX82" s="68"/>
      <c r="AY82" s="68"/>
      <c r="AZ82" s="68"/>
      <c r="BA82" s="68"/>
      <c r="BB82" s="68"/>
      <c r="BC82" s="68"/>
      <c r="BD82" s="69"/>
    </row>
    <row r="83" spans="2:56" s="1" customFormat="1" ht="13.5">
      <c r="B83" s="47"/>
      <c r="C83" s="39" t="s">
        <v>30</v>
      </c>
      <c r="D83" s="48"/>
      <c r="E83" s="48"/>
      <c r="F83" s="48"/>
      <c r="G83" s="48"/>
      <c r="H83" s="48"/>
      <c r="I83" s="48"/>
      <c r="J83" s="48"/>
      <c r="K83" s="48"/>
      <c r="L83" s="83" t="str">
        <f>IF(E14="Vyplň údaj","",E14)</f>
        <v/>
      </c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39" t="s">
        <v>34</v>
      </c>
      <c r="AJ83" s="48"/>
      <c r="AK83" s="48"/>
      <c r="AL83" s="48"/>
      <c r="AM83" s="83" t="str">
        <f>IF(E20="","",E20)</f>
        <v xml:space="preserve"> </v>
      </c>
      <c r="AN83" s="83"/>
      <c r="AO83" s="83"/>
      <c r="AP83" s="83"/>
      <c r="AQ83" s="49"/>
      <c r="AS83" s="94"/>
      <c r="AT83" s="55"/>
      <c r="AU83" s="48"/>
      <c r="AV83" s="48"/>
      <c r="AW83" s="48"/>
      <c r="AX83" s="48"/>
      <c r="AY83" s="48"/>
      <c r="AZ83" s="48"/>
      <c r="BA83" s="48"/>
      <c r="BB83" s="48"/>
      <c r="BC83" s="48"/>
      <c r="BD83" s="95"/>
    </row>
    <row r="84" spans="2:56" s="1" customFormat="1" ht="10.8" customHeight="1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9"/>
      <c r="AS84" s="94"/>
      <c r="AT84" s="55"/>
      <c r="AU84" s="48"/>
      <c r="AV84" s="48"/>
      <c r="AW84" s="48"/>
      <c r="AX84" s="48"/>
      <c r="AY84" s="48"/>
      <c r="AZ84" s="48"/>
      <c r="BA84" s="48"/>
      <c r="BB84" s="48"/>
      <c r="BC84" s="48"/>
      <c r="BD84" s="95"/>
    </row>
    <row r="85" spans="2:56" s="1" customFormat="1" ht="29.25" customHeight="1">
      <c r="B85" s="47"/>
      <c r="C85" s="96" t="s">
        <v>57</v>
      </c>
      <c r="D85" s="97"/>
      <c r="E85" s="97"/>
      <c r="F85" s="97"/>
      <c r="G85" s="97"/>
      <c r="H85" s="98"/>
      <c r="I85" s="99" t="s">
        <v>58</v>
      </c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9" t="s">
        <v>59</v>
      </c>
      <c r="AH85" s="97"/>
      <c r="AI85" s="97"/>
      <c r="AJ85" s="97"/>
      <c r="AK85" s="97"/>
      <c r="AL85" s="97"/>
      <c r="AM85" s="97"/>
      <c r="AN85" s="99" t="s">
        <v>60</v>
      </c>
      <c r="AO85" s="97"/>
      <c r="AP85" s="100"/>
      <c r="AQ85" s="49"/>
      <c r="AS85" s="101" t="s">
        <v>61</v>
      </c>
      <c r="AT85" s="102" t="s">
        <v>62</v>
      </c>
      <c r="AU85" s="102" t="s">
        <v>63</v>
      </c>
      <c r="AV85" s="102" t="s">
        <v>64</v>
      </c>
      <c r="AW85" s="102" t="s">
        <v>65</v>
      </c>
      <c r="AX85" s="102" t="s">
        <v>66</v>
      </c>
      <c r="AY85" s="102" t="s">
        <v>67</v>
      </c>
      <c r="AZ85" s="102" t="s">
        <v>68</v>
      </c>
      <c r="BA85" s="102" t="s">
        <v>69</v>
      </c>
      <c r="BB85" s="102" t="s">
        <v>70</v>
      </c>
      <c r="BC85" s="102" t="s">
        <v>71</v>
      </c>
      <c r="BD85" s="103" t="s">
        <v>72</v>
      </c>
    </row>
    <row r="86" spans="2:56" s="1" customFormat="1" ht="10.8" customHeight="1"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9"/>
      <c r="AS86" s="104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9"/>
    </row>
    <row r="87" spans="2:76" s="4" customFormat="1" ht="32.4" customHeight="1">
      <c r="B87" s="85"/>
      <c r="C87" s="105" t="s">
        <v>73</v>
      </c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7">
        <f>ROUND(AG88,2)</f>
        <v>0</v>
      </c>
      <c r="AH87" s="107"/>
      <c r="AI87" s="107"/>
      <c r="AJ87" s="107"/>
      <c r="AK87" s="107"/>
      <c r="AL87" s="107"/>
      <c r="AM87" s="107"/>
      <c r="AN87" s="108">
        <f>SUM(AG87,AT87)</f>
        <v>0</v>
      </c>
      <c r="AO87" s="108"/>
      <c r="AP87" s="108"/>
      <c r="AQ87" s="89"/>
      <c r="AS87" s="109">
        <f>ROUND(AS88,2)</f>
        <v>0</v>
      </c>
      <c r="AT87" s="110">
        <f>ROUND(SUM(AV87:AW87),2)</f>
        <v>0</v>
      </c>
      <c r="AU87" s="111">
        <f>ROUND(AU88,5)</f>
        <v>0</v>
      </c>
      <c r="AV87" s="110">
        <f>ROUND(AZ87*L31,2)</f>
        <v>0</v>
      </c>
      <c r="AW87" s="110">
        <f>ROUND(BA87*L32,2)</f>
        <v>0</v>
      </c>
      <c r="AX87" s="110">
        <f>ROUND(BB87*L31,2)</f>
        <v>0</v>
      </c>
      <c r="AY87" s="110">
        <f>ROUND(BC87*L32,2)</f>
        <v>0</v>
      </c>
      <c r="AZ87" s="110">
        <f>ROUND(AZ88,2)</f>
        <v>0</v>
      </c>
      <c r="BA87" s="110">
        <f>ROUND(BA88,2)</f>
        <v>0</v>
      </c>
      <c r="BB87" s="110">
        <f>ROUND(BB88,2)</f>
        <v>0</v>
      </c>
      <c r="BC87" s="110">
        <f>ROUND(BC88,2)</f>
        <v>0</v>
      </c>
      <c r="BD87" s="112">
        <f>ROUND(BD88,2)</f>
        <v>0</v>
      </c>
      <c r="BS87" s="113" t="s">
        <v>74</v>
      </c>
      <c r="BT87" s="113" t="s">
        <v>75</v>
      </c>
      <c r="BU87" s="114" t="s">
        <v>76</v>
      </c>
      <c r="BV87" s="113" t="s">
        <v>77</v>
      </c>
      <c r="BW87" s="113" t="s">
        <v>78</v>
      </c>
      <c r="BX87" s="113" t="s">
        <v>79</v>
      </c>
    </row>
    <row r="88" spans="1:76" s="5" customFormat="1" ht="57.6" customHeight="1">
      <c r="A88" s="115" t="s">
        <v>80</v>
      </c>
      <c r="B88" s="116"/>
      <c r="C88" s="117"/>
      <c r="D88" s="118" t="s">
        <v>81</v>
      </c>
      <c r="E88" s="118"/>
      <c r="F88" s="118"/>
      <c r="G88" s="118"/>
      <c r="H88" s="118"/>
      <c r="I88" s="119"/>
      <c r="J88" s="118" t="s">
        <v>82</v>
      </c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0">
        <f>'01 - Repase oken+skl.dveř...'!M30</f>
        <v>0</v>
      </c>
      <c r="AH88" s="119"/>
      <c r="AI88" s="119"/>
      <c r="AJ88" s="119"/>
      <c r="AK88" s="119"/>
      <c r="AL88" s="119"/>
      <c r="AM88" s="119"/>
      <c r="AN88" s="120">
        <f>SUM(AG88,AT88)</f>
        <v>0</v>
      </c>
      <c r="AO88" s="119"/>
      <c r="AP88" s="119"/>
      <c r="AQ88" s="121"/>
      <c r="AS88" s="122">
        <f>'01 - Repase oken+skl.dveř...'!M28</f>
        <v>0</v>
      </c>
      <c r="AT88" s="123">
        <f>ROUND(SUM(AV88:AW88),2)</f>
        <v>0</v>
      </c>
      <c r="AU88" s="124">
        <f>'01 - Repase oken+skl.dveř...'!W131</f>
        <v>0</v>
      </c>
      <c r="AV88" s="123">
        <f>'01 - Repase oken+skl.dveř...'!M32</f>
        <v>0</v>
      </c>
      <c r="AW88" s="123">
        <f>'01 - Repase oken+skl.dveř...'!M33</f>
        <v>0</v>
      </c>
      <c r="AX88" s="123">
        <f>'01 - Repase oken+skl.dveř...'!M34</f>
        <v>0</v>
      </c>
      <c r="AY88" s="123">
        <f>'01 - Repase oken+skl.dveř...'!M35</f>
        <v>0</v>
      </c>
      <c r="AZ88" s="123">
        <f>'01 - Repase oken+skl.dveř...'!H32</f>
        <v>0</v>
      </c>
      <c r="BA88" s="123">
        <f>'01 - Repase oken+skl.dveř...'!H33</f>
        <v>0</v>
      </c>
      <c r="BB88" s="123">
        <f>'01 - Repase oken+skl.dveř...'!H34</f>
        <v>0</v>
      </c>
      <c r="BC88" s="123">
        <f>'01 - Repase oken+skl.dveř...'!H35</f>
        <v>0</v>
      </c>
      <c r="BD88" s="125">
        <f>'01 - Repase oken+skl.dveř...'!H36</f>
        <v>0</v>
      </c>
      <c r="BT88" s="126" t="s">
        <v>83</v>
      </c>
      <c r="BV88" s="126" t="s">
        <v>77</v>
      </c>
      <c r="BW88" s="126" t="s">
        <v>84</v>
      </c>
      <c r="BX88" s="126" t="s">
        <v>78</v>
      </c>
    </row>
    <row r="89" spans="2:43" ht="13.5">
      <c r="B89" s="27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0"/>
    </row>
    <row r="90" spans="2:48" s="1" customFormat="1" ht="30" customHeight="1">
      <c r="B90" s="47"/>
      <c r="C90" s="105" t="s">
        <v>85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108">
        <f>ROUND(SUM(AG91:AG94),2)</f>
        <v>0</v>
      </c>
      <c r="AH90" s="108"/>
      <c r="AI90" s="108"/>
      <c r="AJ90" s="108"/>
      <c r="AK90" s="108"/>
      <c r="AL90" s="108"/>
      <c r="AM90" s="108"/>
      <c r="AN90" s="108">
        <f>ROUND(SUM(AN91:AN94),2)</f>
        <v>0</v>
      </c>
      <c r="AO90" s="108"/>
      <c r="AP90" s="108"/>
      <c r="AQ90" s="49"/>
      <c r="AS90" s="101" t="s">
        <v>86</v>
      </c>
      <c r="AT90" s="102" t="s">
        <v>87</v>
      </c>
      <c r="AU90" s="102" t="s">
        <v>39</v>
      </c>
      <c r="AV90" s="103" t="s">
        <v>62</v>
      </c>
    </row>
    <row r="91" spans="2:89" s="1" customFormat="1" ht="19.9" customHeight="1">
      <c r="B91" s="47"/>
      <c r="C91" s="48"/>
      <c r="D91" s="127" t="s">
        <v>88</v>
      </c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128">
        <f>ROUND(AG87*AS91,2)</f>
        <v>0</v>
      </c>
      <c r="AH91" s="129"/>
      <c r="AI91" s="129"/>
      <c r="AJ91" s="129"/>
      <c r="AK91" s="129"/>
      <c r="AL91" s="129"/>
      <c r="AM91" s="129"/>
      <c r="AN91" s="129">
        <f>ROUND(AG91+AV91,2)</f>
        <v>0</v>
      </c>
      <c r="AO91" s="129"/>
      <c r="AP91" s="129"/>
      <c r="AQ91" s="49"/>
      <c r="AS91" s="130">
        <v>0</v>
      </c>
      <c r="AT91" s="131" t="s">
        <v>89</v>
      </c>
      <c r="AU91" s="131" t="s">
        <v>40</v>
      </c>
      <c r="AV91" s="132">
        <f>ROUND(IF(AU91="základní",AG91*L31,IF(AU91="snížená",AG91*L32,0)),2)</f>
        <v>0</v>
      </c>
      <c r="BV91" s="23" t="s">
        <v>90</v>
      </c>
      <c r="BY91" s="133">
        <f>IF(AU91="základní",AV91,0)</f>
        <v>0</v>
      </c>
      <c r="BZ91" s="133">
        <f>IF(AU91="snížená",AV91,0)</f>
        <v>0</v>
      </c>
      <c r="CA91" s="133">
        <v>0</v>
      </c>
      <c r="CB91" s="133">
        <v>0</v>
      </c>
      <c r="CC91" s="133">
        <v>0</v>
      </c>
      <c r="CD91" s="133">
        <f>IF(AU91="základní",AG91,0)</f>
        <v>0</v>
      </c>
      <c r="CE91" s="133">
        <f>IF(AU91="snížená",AG91,0)</f>
        <v>0</v>
      </c>
      <c r="CF91" s="133">
        <f>IF(AU91="zákl. přenesená",AG91,0)</f>
        <v>0</v>
      </c>
      <c r="CG91" s="133">
        <f>IF(AU91="sníž. přenesená",AG91,0)</f>
        <v>0</v>
      </c>
      <c r="CH91" s="133">
        <f>IF(AU91="nulová",AG91,0)</f>
        <v>0</v>
      </c>
      <c r="CI91" s="23">
        <f>IF(AU91="základní",1,IF(AU91="snížená",2,IF(AU91="zákl. přenesená",4,IF(AU91="sníž. přenesená",5,3))))</f>
        <v>1</v>
      </c>
      <c r="CJ91" s="23">
        <f>IF(AT91="stavební čast",1,IF(8891="investiční čast",2,3))</f>
        <v>1</v>
      </c>
      <c r="CK91" s="23" t="str">
        <f>IF(D91="Vyplň vlastní","","x")</f>
        <v>x</v>
      </c>
    </row>
    <row r="92" spans="2:89" s="1" customFormat="1" ht="19.9" customHeight="1">
      <c r="B92" s="47"/>
      <c r="C92" s="48"/>
      <c r="D92" s="134" t="s">
        <v>91</v>
      </c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48"/>
      <c r="AD92" s="48"/>
      <c r="AE92" s="48"/>
      <c r="AF92" s="48"/>
      <c r="AG92" s="128">
        <f>AG87*AS92</f>
        <v>0</v>
      </c>
      <c r="AH92" s="129"/>
      <c r="AI92" s="129"/>
      <c r="AJ92" s="129"/>
      <c r="AK92" s="129"/>
      <c r="AL92" s="129"/>
      <c r="AM92" s="129"/>
      <c r="AN92" s="129">
        <f>AG92+AV92</f>
        <v>0</v>
      </c>
      <c r="AO92" s="129"/>
      <c r="AP92" s="129"/>
      <c r="AQ92" s="49"/>
      <c r="AS92" s="135">
        <v>0</v>
      </c>
      <c r="AT92" s="136" t="s">
        <v>89</v>
      </c>
      <c r="AU92" s="136" t="s">
        <v>40</v>
      </c>
      <c r="AV92" s="137">
        <f>ROUND(IF(AU92="nulová",0,IF(OR(AU92="základní",AU92="zákl. přenesená"),AG92*L31,AG92*L32)),2)</f>
        <v>0</v>
      </c>
      <c r="BV92" s="23" t="s">
        <v>92</v>
      </c>
      <c r="BY92" s="133">
        <f>IF(AU92="základní",AV92,0)</f>
        <v>0</v>
      </c>
      <c r="BZ92" s="133">
        <f>IF(AU92="snížená",AV92,0)</f>
        <v>0</v>
      </c>
      <c r="CA92" s="133">
        <f>IF(AU92="zákl. přenesená",AV92,0)</f>
        <v>0</v>
      </c>
      <c r="CB92" s="133">
        <f>IF(AU92="sníž. přenesená",AV92,0)</f>
        <v>0</v>
      </c>
      <c r="CC92" s="133">
        <f>IF(AU92="nulová",AV92,0)</f>
        <v>0</v>
      </c>
      <c r="CD92" s="133">
        <f>IF(AU92="základní",AG92,0)</f>
        <v>0</v>
      </c>
      <c r="CE92" s="133">
        <f>IF(AU92="snížená",AG92,0)</f>
        <v>0</v>
      </c>
      <c r="CF92" s="133">
        <f>IF(AU92="zákl. přenesená",AG92,0)</f>
        <v>0</v>
      </c>
      <c r="CG92" s="133">
        <f>IF(AU92="sníž. přenesená",AG92,0)</f>
        <v>0</v>
      </c>
      <c r="CH92" s="133">
        <f>IF(AU92="nulová",AG92,0)</f>
        <v>0</v>
      </c>
      <c r="CI92" s="23">
        <f>IF(AU92="základní",1,IF(AU92="snížená",2,IF(AU92="zákl. přenesená",4,IF(AU92="sníž. přenesená",5,3))))</f>
        <v>1</v>
      </c>
      <c r="CJ92" s="23">
        <f>IF(AT92="stavební čast",1,IF(8892="investiční čast",2,3))</f>
        <v>1</v>
      </c>
      <c r="CK92" s="23" t="str">
        <f>IF(D92="Vyplň vlastní","","x")</f>
        <v/>
      </c>
    </row>
    <row r="93" spans="2:89" s="1" customFormat="1" ht="19.9" customHeight="1">
      <c r="B93" s="47"/>
      <c r="C93" s="48"/>
      <c r="D93" s="134" t="s">
        <v>91</v>
      </c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48"/>
      <c r="AD93" s="48"/>
      <c r="AE93" s="48"/>
      <c r="AF93" s="48"/>
      <c r="AG93" s="128">
        <f>AG87*AS93</f>
        <v>0</v>
      </c>
      <c r="AH93" s="129"/>
      <c r="AI93" s="129"/>
      <c r="AJ93" s="129"/>
      <c r="AK93" s="129"/>
      <c r="AL93" s="129"/>
      <c r="AM93" s="129"/>
      <c r="AN93" s="129">
        <f>AG93+AV93</f>
        <v>0</v>
      </c>
      <c r="AO93" s="129"/>
      <c r="AP93" s="129"/>
      <c r="AQ93" s="49"/>
      <c r="AS93" s="135">
        <v>0</v>
      </c>
      <c r="AT93" s="136" t="s">
        <v>89</v>
      </c>
      <c r="AU93" s="136" t="s">
        <v>40</v>
      </c>
      <c r="AV93" s="137">
        <f>ROUND(IF(AU93="nulová",0,IF(OR(AU93="základní",AU93="zákl. přenesená"),AG93*L31,AG93*L32)),2)</f>
        <v>0</v>
      </c>
      <c r="BV93" s="23" t="s">
        <v>92</v>
      </c>
      <c r="BY93" s="133">
        <f>IF(AU93="základní",AV93,0)</f>
        <v>0</v>
      </c>
      <c r="BZ93" s="133">
        <f>IF(AU93="snížená",AV93,0)</f>
        <v>0</v>
      </c>
      <c r="CA93" s="133">
        <f>IF(AU93="zákl. přenesená",AV93,0)</f>
        <v>0</v>
      </c>
      <c r="CB93" s="133">
        <f>IF(AU93="sníž. přenesená",AV93,0)</f>
        <v>0</v>
      </c>
      <c r="CC93" s="133">
        <f>IF(AU93="nulová",AV93,0)</f>
        <v>0</v>
      </c>
      <c r="CD93" s="133">
        <f>IF(AU93="základní",AG93,0)</f>
        <v>0</v>
      </c>
      <c r="CE93" s="133">
        <f>IF(AU93="snížená",AG93,0)</f>
        <v>0</v>
      </c>
      <c r="CF93" s="133">
        <f>IF(AU93="zákl. přenesená",AG93,0)</f>
        <v>0</v>
      </c>
      <c r="CG93" s="133">
        <f>IF(AU93="sníž. přenesená",AG93,0)</f>
        <v>0</v>
      </c>
      <c r="CH93" s="133">
        <f>IF(AU93="nulová",AG93,0)</f>
        <v>0</v>
      </c>
      <c r="CI93" s="23">
        <f>IF(AU93="základní",1,IF(AU93="snížená",2,IF(AU93="zákl. přenesená",4,IF(AU93="sníž. přenesená",5,3))))</f>
        <v>1</v>
      </c>
      <c r="CJ93" s="23">
        <f>IF(AT93="stavební čast",1,IF(8893="investiční čast",2,3))</f>
        <v>1</v>
      </c>
      <c r="CK93" s="23" t="str">
        <f>IF(D93="Vyplň vlastní","","x")</f>
        <v/>
      </c>
    </row>
    <row r="94" spans="2:89" s="1" customFormat="1" ht="19.9" customHeight="1">
      <c r="B94" s="47"/>
      <c r="C94" s="48"/>
      <c r="D94" s="134" t="s">
        <v>91</v>
      </c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48"/>
      <c r="AD94" s="48"/>
      <c r="AE94" s="48"/>
      <c r="AF94" s="48"/>
      <c r="AG94" s="128">
        <f>AG87*AS94</f>
        <v>0</v>
      </c>
      <c r="AH94" s="129"/>
      <c r="AI94" s="129"/>
      <c r="AJ94" s="129"/>
      <c r="AK94" s="129"/>
      <c r="AL94" s="129"/>
      <c r="AM94" s="129"/>
      <c r="AN94" s="129">
        <f>AG94+AV94</f>
        <v>0</v>
      </c>
      <c r="AO94" s="129"/>
      <c r="AP94" s="129"/>
      <c r="AQ94" s="49"/>
      <c r="AS94" s="138">
        <v>0</v>
      </c>
      <c r="AT94" s="139" t="s">
        <v>89</v>
      </c>
      <c r="AU94" s="139" t="s">
        <v>40</v>
      </c>
      <c r="AV94" s="140">
        <f>ROUND(IF(AU94="nulová",0,IF(OR(AU94="základní",AU94="zákl. přenesená"),AG94*L31,AG94*L32)),2)</f>
        <v>0</v>
      </c>
      <c r="BV94" s="23" t="s">
        <v>92</v>
      </c>
      <c r="BY94" s="133">
        <f>IF(AU94="základní",AV94,0)</f>
        <v>0</v>
      </c>
      <c r="BZ94" s="133">
        <f>IF(AU94="snížená",AV94,0)</f>
        <v>0</v>
      </c>
      <c r="CA94" s="133">
        <f>IF(AU94="zákl. přenesená",AV94,0)</f>
        <v>0</v>
      </c>
      <c r="CB94" s="133">
        <f>IF(AU94="sníž. přenesená",AV94,0)</f>
        <v>0</v>
      </c>
      <c r="CC94" s="133">
        <f>IF(AU94="nulová",AV94,0)</f>
        <v>0</v>
      </c>
      <c r="CD94" s="133">
        <f>IF(AU94="základní",AG94,0)</f>
        <v>0</v>
      </c>
      <c r="CE94" s="133">
        <f>IF(AU94="snížená",AG94,0)</f>
        <v>0</v>
      </c>
      <c r="CF94" s="133">
        <f>IF(AU94="zákl. přenesená",AG94,0)</f>
        <v>0</v>
      </c>
      <c r="CG94" s="133">
        <f>IF(AU94="sníž. přenesená",AG94,0)</f>
        <v>0</v>
      </c>
      <c r="CH94" s="133">
        <f>IF(AU94="nulová",AG94,0)</f>
        <v>0</v>
      </c>
      <c r="CI94" s="23">
        <f>IF(AU94="základní",1,IF(AU94="snížená",2,IF(AU94="zákl. přenesená",4,IF(AU94="sníž. přenesená",5,3))))</f>
        <v>1</v>
      </c>
      <c r="CJ94" s="23">
        <f>IF(AT94="stavební čast",1,IF(8894="investiční čast",2,3))</f>
        <v>1</v>
      </c>
      <c r="CK94" s="23" t="str">
        <f>IF(D94="Vyplň vlastní","","x")</f>
        <v/>
      </c>
    </row>
    <row r="95" spans="2:43" s="1" customFormat="1" ht="10.8" customHeight="1"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9"/>
    </row>
    <row r="96" spans="2:43" s="1" customFormat="1" ht="30" customHeight="1">
      <c r="B96" s="47"/>
      <c r="C96" s="141" t="s">
        <v>93</v>
      </c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  <c r="Y96" s="142"/>
      <c r="Z96" s="142"/>
      <c r="AA96" s="142"/>
      <c r="AB96" s="142"/>
      <c r="AC96" s="142"/>
      <c r="AD96" s="142"/>
      <c r="AE96" s="142"/>
      <c r="AF96" s="142"/>
      <c r="AG96" s="143">
        <f>ROUND(AG87+AG90,2)</f>
        <v>0</v>
      </c>
      <c r="AH96" s="143"/>
      <c r="AI96" s="143"/>
      <c r="AJ96" s="143"/>
      <c r="AK96" s="143"/>
      <c r="AL96" s="143"/>
      <c r="AM96" s="143"/>
      <c r="AN96" s="143">
        <f>AN87+AN90</f>
        <v>0</v>
      </c>
      <c r="AO96" s="143"/>
      <c r="AP96" s="143"/>
      <c r="AQ96" s="49"/>
    </row>
    <row r="97" spans="2:43" s="1" customFormat="1" ht="6.95" customHeight="1">
      <c r="B97" s="76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8"/>
    </row>
  </sheetData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D94:AB94"/>
    <mergeCell ref="AG94:AM94"/>
    <mergeCell ref="AN94:AP94"/>
    <mergeCell ref="AG87:AM87"/>
    <mergeCell ref="AN87:AP87"/>
    <mergeCell ref="AG90:AM90"/>
    <mergeCell ref="AN90:AP90"/>
    <mergeCell ref="AG96:AM96"/>
    <mergeCell ref="AN96:AP96"/>
    <mergeCell ref="AR2:BE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Repase oken+skl.dveř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4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8" customHeight="1">
      <c r="A1" s="144"/>
      <c r="B1" s="14"/>
      <c r="C1" s="14"/>
      <c r="D1" s="15" t="s">
        <v>1</v>
      </c>
      <c r="E1" s="14"/>
      <c r="F1" s="16" t="s">
        <v>94</v>
      </c>
      <c r="G1" s="16"/>
      <c r="H1" s="145" t="s">
        <v>95</v>
      </c>
      <c r="I1" s="145"/>
      <c r="J1" s="145"/>
      <c r="K1" s="145"/>
      <c r="L1" s="16" t="s">
        <v>96</v>
      </c>
      <c r="M1" s="14"/>
      <c r="N1" s="14"/>
      <c r="O1" s="15" t="s">
        <v>97</v>
      </c>
      <c r="P1" s="14"/>
      <c r="Q1" s="14"/>
      <c r="R1" s="14"/>
      <c r="S1" s="16" t="s">
        <v>98</v>
      </c>
      <c r="T1" s="16"/>
      <c r="U1" s="144"/>
      <c r="V1" s="144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95" customHeight="1">
      <c r="C2" s="20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S2" s="22" t="s">
        <v>8</v>
      </c>
      <c r="AT2" s="23" t="s">
        <v>84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6"/>
      <c r="AT3" s="23" t="s">
        <v>99</v>
      </c>
    </row>
    <row r="4" spans="2:46" ht="36.95" customHeight="1">
      <c r="B4" s="27"/>
      <c r="C4" s="28" t="s">
        <v>100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  <c r="T4" s="21" t="s">
        <v>13</v>
      </c>
      <c r="AT4" s="23" t="s">
        <v>6</v>
      </c>
    </row>
    <row r="5" spans="2:18" ht="6.95" customHeight="1">
      <c r="B5" s="27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0"/>
    </row>
    <row r="6" spans="2:18" ht="25.4" customHeight="1">
      <c r="B6" s="27"/>
      <c r="C6" s="32"/>
      <c r="D6" s="39" t="s">
        <v>19</v>
      </c>
      <c r="E6" s="32"/>
      <c r="F6" s="146" t="str">
        <f>'Rekapitulace stavby'!K6</f>
        <v>Masarykův domov mládeže a školní jídelna - repase oken+skl.dveří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2"/>
      <c r="R6" s="30"/>
    </row>
    <row r="7" spans="2:18" s="1" customFormat="1" ht="32.85" customHeight="1">
      <c r="B7" s="47"/>
      <c r="C7" s="48"/>
      <c r="D7" s="36" t="s">
        <v>101</v>
      </c>
      <c r="E7" s="48"/>
      <c r="F7" s="37" t="s">
        <v>102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9"/>
    </row>
    <row r="8" spans="2:18" s="1" customFormat="1" ht="14.4" customHeight="1">
      <c r="B8" s="47"/>
      <c r="C8" s="48"/>
      <c r="D8" s="39" t="s">
        <v>21</v>
      </c>
      <c r="E8" s="48"/>
      <c r="F8" s="34" t="s">
        <v>5</v>
      </c>
      <c r="G8" s="48"/>
      <c r="H8" s="48"/>
      <c r="I8" s="48"/>
      <c r="J8" s="48"/>
      <c r="K8" s="48"/>
      <c r="L8" s="48"/>
      <c r="M8" s="39" t="s">
        <v>22</v>
      </c>
      <c r="N8" s="48"/>
      <c r="O8" s="34" t="s">
        <v>5</v>
      </c>
      <c r="P8" s="48"/>
      <c r="Q8" s="48"/>
      <c r="R8" s="49"/>
    </row>
    <row r="9" spans="2:18" s="1" customFormat="1" ht="14.4" customHeight="1">
      <c r="B9" s="47"/>
      <c r="C9" s="48"/>
      <c r="D9" s="39" t="s">
        <v>23</v>
      </c>
      <c r="E9" s="48"/>
      <c r="F9" s="34" t="s">
        <v>24</v>
      </c>
      <c r="G9" s="48"/>
      <c r="H9" s="48"/>
      <c r="I9" s="48"/>
      <c r="J9" s="48"/>
      <c r="K9" s="48"/>
      <c r="L9" s="48"/>
      <c r="M9" s="39" t="s">
        <v>25</v>
      </c>
      <c r="N9" s="48"/>
      <c r="O9" s="147" t="str">
        <f>'Rekapitulace stavby'!AN8</f>
        <v>28. 10. 2017</v>
      </c>
      <c r="P9" s="91"/>
      <c r="Q9" s="48"/>
      <c r="R9" s="49"/>
    </row>
    <row r="10" spans="2:18" s="1" customFormat="1" ht="10.8" customHeight="1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</row>
    <row r="11" spans="2:18" s="1" customFormat="1" ht="14.4" customHeight="1">
      <c r="B11" s="47"/>
      <c r="C11" s="48"/>
      <c r="D11" s="39" t="s">
        <v>27</v>
      </c>
      <c r="E11" s="48"/>
      <c r="F11" s="48"/>
      <c r="G11" s="48"/>
      <c r="H11" s="48"/>
      <c r="I11" s="48"/>
      <c r="J11" s="48"/>
      <c r="K11" s="48"/>
      <c r="L11" s="48"/>
      <c r="M11" s="39" t="s">
        <v>28</v>
      </c>
      <c r="N11" s="48"/>
      <c r="O11" s="34" t="str">
        <f>IF('Rekapitulace stavby'!AN10="","",'Rekapitulace stavby'!AN10)</f>
        <v/>
      </c>
      <c r="P11" s="34"/>
      <c r="Q11" s="48"/>
      <c r="R11" s="49"/>
    </row>
    <row r="12" spans="2:18" s="1" customFormat="1" ht="18" customHeight="1">
      <c r="B12" s="47"/>
      <c r="C12" s="48"/>
      <c r="D12" s="48"/>
      <c r="E12" s="34" t="str">
        <f>IF('Rekapitulace stavby'!E11="","",'Rekapitulace stavby'!E11)</f>
        <v xml:space="preserve"> </v>
      </c>
      <c r="F12" s="48"/>
      <c r="G12" s="48"/>
      <c r="H12" s="48"/>
      <c r="I12" s="48"/>
      <c r="J12" s="48"/>
      <c r="K12" s="48"/>
      <c r="L12" s="48"/>
      <c r="M12" s="39" t="s">
        <v>29</v>
      </c>
      <c r="N12" s="48"/>
      <c r="O12" s="34" t="str">
        <f>IF('Rekapitulace stavby'!AN11="","",'Rekapitulace stavby'!AN11)</f>
        <v/>
      </c>
      <c r="P12" s="34"/>
      <c r="Q12" s="48"/>
      <c r="R12" s="49"/>
    </row>
    <row r="13" spans="2:18" s="1" customFormat="1" ht="6.95" customHeight="1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</row>
    <row r="14" spans="2:18" s="1" customFormat="1" ht="14.4" customHeight="1">
      <c r="B14" s="47"/>
      <c r="C14" s="48"/>
      <c r="D14" s="39" t="s">
        <v>30</v>
      </c>
      <c r="E14" s="48"/>
      <c r="F14" s="48"/>
      <c r="G14" s="48"/>
      <c r="H14" s="48"/>
      <c r="I14" s="48"/>
      <c r="J14" s="48"/>
      <c r="K14" s="48"/>
      <c r="L14" s="48"/>
      <c r="M14" s="39" t="s">
        <v>28</v>
      </c>
      <c r="N14" s="48"/>
      <c r="O14" s="40" t="str">
        <f>IF('Rekapitulace stavby'!AN13="","",'Rekapitulace stavby'!AN13)</f>
        <v>Vyplň údaj</v>
      </c>
      <c r="P14" s="34"/>
      <c r="Q14" s="48"/>
      <c r="R14" s="49"/>
    </row>
    <row r="15" spans="2:18" s="1" customFormat="1" ht="18" customHeight="1">
      <c r="B15" s="47"/>
      <c r="C15" s="48"/>
      <c r="D15" s="48"/>
      <c r="E15" s="40" t="str">
        <f>IF('Rekapitulace stavby'!E14="","",'Rekapitulace stavby'!E14)</f>
        <v>Vyplň údaj</v>
      </c>
      <c r="F15" s="148"/>
      <c r="G15" s="148"/>
      <c r="H15" s="148"/>
      <c r="I15" s="148"/>
      <c r="J15" s="148"/>
      <c r="K15" s="148"/>
      <c r="L15" s="148"/>
      <c r="M15" s="39" t="s">
        <v>29</v>
      </c>
      <c r="N15" s="48"/>
      <c r="O15" s="40" t="str">
        <f>IF('Rekapitulace stavby'!AN14="","",'Rekapitulace stavby'!AN14)</f>
        <v>Vyplň údaj</v>
      </c>
      <c r="P15" s="34"/>
      <c r="Q15" s="48"/>
      <c r="R15" s="49"/>
    </row>
    <row r="16" spans="2:18" s="1" customFormat="1" ht="6.95" customHeight="1">
      <c r="B16" s="4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9"/>
    </row>
    <row r="17" spans="2:18" s="1" customFormat="1" ht="14.4" customHeight="1">
      <c r="B17" s="47"/>
      <c r="C17" s="48"/>
      <c r="D17" s="39" t="s">
        <v>32</v>
      </c>
      <c r="E17" s="48"/>
      <c r="F17" s="48"/>
      <c r="G17" s="48"/>
      <c r="H17" s="48"/>
      <c r="I17" s="48"/>
      <c r="J17" s="48"/>
      <c r="K17" s="48"/>
      <c r="L17" s="48"/>
      <c r="M17" s="39" t="s">
        <v>28</v>
      </c>
      <c r="N17" s="48"/>
      <c r="O17" s="34" t="str">
        <f>IF('Rekapitulace stavby'!AN16="","",'Rekapitulace stavby'!AN16)</f>
        <v/>
      </c>
      <c r="P17" s="34"/>
      <c r="Q17" s="48"/>
      <c r="R17" s="49"/>
    </row>
    <row r="18" spans="2:18" s="1" customFormat="1" ht="18" customHeight="1">
      <c r="B18" s="47"/>
      <c r="C18" s="48"/>
      <c r="D18" s="48"/>
      <c r="E18" s="34" t="str">
        <f>IF('Rekapitulace stavby'!E17="","",'Rekapitulace stavby'!E17)</f>
        <v xml:space="preserve"> </v>
      </c>
      <c r="F18" s="48"/>
      <c r="G18" s="48"/>
      <c r="H18" s="48"/>
      <c r="I18" s="48"/>
      <c r="J18" s="48"/>
      <c r="K18" s="48"/>
      <c r="L18" s="48"/>
      <c r="M18" s="39" t="s">
        <v>29</v>
      </c>
      <c r="N18" s="48"/>
      <c r="O18" s="34" t="str">
        <f>IF('Rekapitulace stavby'!AN17="","",'Rekapitulace stavby'!AN17)</f>
        <v/>
      </c>
      <c r="P18" s="34"/>
      <c r="Q18" s="48"/>
      <c r="R18" s="49"/>
    </row>
    <row r="19" spans="2:18" s="1" customFormat="1" ht="6.95" customHeight="1"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9"/>
    </row>
    <row r="20" spans="2:18" s="1" customFormat="1" ht="14.4" customHeight="1">
      <c r="B20" s="47"/>
      <c r="C20" s="48"/>
      <c r="D20" s="39" t="s">
        <v>34</v>
      </c>
      <c r="E20" s="48"/>
      <c r="F20" s="48"/>
      <c r="G20" s="48"/>
      <c r="H20" s="48"/>
      <c r="I20" s="48"/>
      <c r="J20" s="48"/>
      <c r="K20" s="48"/>
      <c r="L20" s="48"/>
      <c r="M20" s="39" t="s">
        <v>28</v>
      </c>
      <c r="N20" s="48"/>
      <c r="O20" s="34" t="str">
        <f>IF('Rekapitulace stavby'!AN19="","",'Rekapitulace stavby'!AN19)</f>
        <v/>
      </c>
      <c r="P20" s="34"/>
      <c r="Q20" s="48"/>
      <c r="R20" s="49"/>
    </row>
    <row r="21" spans="2:18" s="1" customFormat="1" ht="18" customHeight="1">
      <c r="B21" s="47"/>
      <c r="C21" s="48"/>
      <c r="D21" s="48"/>
      <c r="E21" s="34" t="str">
        <f>IF('Rekapitulace stavby'!E20="","",'Rekapitulace stavby'!E20)</f>
        <v xml:space="preserve"> </v>
      </c>
      <c r="F21" s="48"/>
      <c r="G21" s="48"/>
      <c r="H21" s="48"/>
      <c r="I21" s="48"/>
      <c r="J21" s="48"/>
      <c r="K21" s="48"/>
      <c r="L21" s="48"/>
      <c r="M21" s="39" t="s">
        <v>29</v>
      </c>
      <c r="N21" s="48"/>
      <c r="O21" s="34" t="str">
        <f>IF('Rekapitulace stavby'!AN20="","",'Rekapitulace stavby'!AN20)</f>
        <v/>
      </c>
      <c r="P21" s="34"/>
      <c r="Q21" s="48"/>
      <c r="R21" s="49"/>
    </row>
    <row r="22" spans="2:18" s="1" customFormat="1" ht="6.9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9"/>
    </row>
    <row r="23" spans="2:18" s="1" customFormat="1" ht="14.4" customHeight="1">
      <c r="B23" s="47"/>
      <c r="C23" s="48"/>
      <c r="D23" s="39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9"/>
    </row>
    <row r="24" spans="2:18" s="1" customFormat="1" ht="14.4" customHeight="1">
      <c r="B24" s="47"/>
      <c r="C24" s="48"/>
      <c r="D24" s="48"/>
      <c r="E24" s="43" t="s">
        <v>5</v>
      </c>
      <c r="F24" s="43"/>
      <c r="G24" s="43"/>
      <c r="H24" s="43"/>
      <c r="I24" s="43"/>
      <c r="J24" s="43"/>
      <c r="K24" s="43"/>
      <c r="L24" s="43"/>
      <c r="M24" s="48"/>
      <c r="N24" s="48"/>
      <c r="O24" s="48"/>
      <c r="P24" s="48"/>
      <c r="Q24" s="48"/>
      <c r="R24" s="49"/>
    </row>
    <row r="25" spans="2:18" s="1" customFormat="1" ht="6.95" customHeigh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9"/>
    </row>
    <row r="26" spans="2:18" s="1" customFormat="1" ht="6.95" customHeight="1">
      <c r="B26" s="47"/>
      <c r="C26" s="4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48"/>
      <c r="R26" s="49"/>
    </row>
    <row r="27" spans="2:18" s="1" customFormat="1" ht="14.4" customHeight="1">
      <c r="B27" s="47"/>
      <c r="C27" s="48"/>
      <c r="D27" s="149" t="s">
        <v>103</v>
      </c>
      <c r="E27" s="48"/>
      <c r="F27" s="48"/>
      <c r="G27" s="48"/>
      <c r="H27" s="48"/>
      <c r="I27" s="48"/>
      <c r="J27" s="48"/>
      <c r="K27" s="48"/>
      <c r="L27" s="48"/>
      <c r="M27" s="46">
        <f>N88</f>
        <v>0</v>
      </c>
      <c r="N27" s="46"/>
      <c r="O27" s="46"/>
      <c r="P27" s="46"/>
      <c r="Q27" s="48"/>
      <c r="R27" s="49"/>
    </row>
    <row r="28" spans="2:18" s="1" customFormat="1" ht="14.4" customHeight="1">
      <c r="B28" s="47"/>
      <c r="C28" s="48"/>
      <c r="D28" s="45" t="s">
        <v>88</v>
      </c>
      <c r="E28" s="48"/>
      <c r="F28" s="48"/>
      <c r="G28" s="48"/>
      <c r="H28" s="48"/>
      <c r="I28" s="48"/>
      <c r="J28" s="48"/>
      <c r="K28" s="48"/>
      <c r="L28" s="48"/>
      <c r="M28" s="46">
        <f>N106</f>
        <v>0</v>
      </c>
      <c r="N28" s="46"/>
      <c r="O28" s="46"/>
      <c r="P28" s="46"/>
      <c r="Q28" s="48"/>
      <c r="R28" s="49"/>
    </row>
    <row r="29" spans="2:18" s="1" customFormat="1" ht="6.95" customHeight="1"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9"/>
    </row>
    <row r="30" spans="2:18" s="1" customFormat="1" ht="25.4" customHeight="1">
      <c r="B30" s="47"/>
      <c r="C30" s="48"/>
      <c r="D30" s="150" t="s">
        <v>38</v>
      </c>
      <c r="E30" s="48"/>
      <c r="F30" s="48"/>
      <c r="G30" s="48"/>
      <c r="H30" s="48"/>
      <c r="I30" s="48"/>
      <c r="J30" s="48"/>
      <c r="K30" s="48"/>
      <c r="L30" s="48"/>
      <c r="M30" s="151">
        <f>ROUND(M27+M28,2)</f>
        <v>0</v>
      </c>
      <c r="N30" s="48"/>
      <c r="O30" s="48"/>
      <c r="P30" s="48"/>
      <c r="Q30" s="48"/>
      <c r="R30" s="49"/>
    </row>
    <row r="31" spans="2:18" s="1" customFormat="1" ht="6.95" customHeight="1">
      <c r="B31" s="47"/>
      <c r="C31" s="4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48"/>
      <c r="R31" s="49"/>
    </row>
    <row r="32" spans="2:18" s="1" customFormat="1" ht="14.4" customHeight="1">
      <c r="B32" s="47"/>
      <c r="C32" s="48"/>
      <c r="D32" s="55" t="s">
        <v>39</v>
      </c>
      <c r="E32" s="55" t="s">
        <v>40</v>
      </c>
      <c r="F32" s="56">
        <v>0.21</v>
      </c>
      <c r="G32" s="152" t="s">
        <v>41</v>
      </c>
      <c r="H32" s="153">
        <f>ROUND((((SUM(BE106:BE113)+SUM(BE131:BE840))+SUM(BE842:BE846))),2)</f>
        <v>0</v>
      </c>
      <c r="I32" s="48"/>
      <c r="J32" s="48"/>
      <c r="K32" s="48"/>
      <c r="L32" s="48"/>
      <c r="M32" s="153">
        <f>ROUND(((ROUND((SUM(BE106:BE113)+SUM(BE131:BE840)),2)*F32)+SUM(BE842:BE846)*F32),2)</f>
        <v>0</v>
      </c>
      <c r="N32" s="48"/>
      <c r="O32" s="48"/>
      <c r="P32" s="48"/>
      <c r="Q32" s="48"/>
      <c r="R32" s="49"/>
    </row>
    <row r="33" spans="2:18" s="1" customFormat="1" ht="14.4" customHeight="1">
      <c r="B33" s="47"/>
      <c r="C33" s="48"/>
      <c r="D33" s="48"/>
      <c r="E33" s="55" t="s">
        <v>42</v>
      </c>
      <c r="F33" s="56">
        <v>0.15</v>
      </c>
      <c r="G33" s="152" t="s">
        <v>41</v>
      </c>
      <c r="H33" s="153">
        <f>ROUND((((SUM(BF106:BF113)+SUM(BF131:BF840))+SUM(BF842:BF846))),2)</f>
        <v>0</v>
      </c>
      <c r="I33" s="48"/>
      <c r="J33" s="48"/>
      <c r="K33" s="48"/>
      <c r="L33" s="48"/>
      <c r="M33" s="153">
        <f>ROUND(((ROUND((SUM(BF106:BF113)+SUM(BF131:BF840)),2)*F33)+SUM(BF842:BF846)*F33),2)</f>
        <v>0</v>
      </c>
      <c r="N33" s="48"/>
      <c r="O33" s="48"/>
      <c r="P33" s="48"/>
      <c r="Q33" s="48"/>
      <c r="R33" s="49"/>
    </row>
    <row r="34" spans="2:18" s="1" customFormat="1" ht="14.4" customHeight="1" hidden="1">
      <c r="B34" s="47"/>
      <c r="C34" s="48"/>
      <c r="D34" s="48"/>
      <c r="E34" s="55" t="s">
        <v>43</v>
      </c>
      <c r="F34" s="56">
        <v>0.21</v>
      </c>
      <c r="G34" s="152" t="s">
        <v>41</v>
      </c>
      <c r="H34" s="153">
        <f>ROUND((((SUM(BG106:BG113)+SUM(BG131:BG840))+SUM(BG842:BG846))),2)</f>
        <v>0</v>
      </c>
      <c r="I34" s="48"/>
      <c r="J34" s="48"/>
      <c r="K34" s="48"/>
      <c r="L34" s="48"/>
      <c r="M34" s="153">
        <v>0</v>
      </c>
      <c r="N34" s="48"/>
      <c r="O34" s="48"/>
      <c r="P34" s="48"/>
      <c r="Q34" s="48"/>
      <c r="R34" s="49"/>
    </row>
    <row r="35" spans="2:18" s="1" customFormat="1" ht="14.4" customHeight="1" hidden="1">
      <c r="B35" s="47"/>
      <c r="C35" s="48"/>
      <c r="D35" s="48"/>
      <c r="E35" s="55" t="s">
        <v>44</v>
      </c>
      <c r="F35" s="56">
        <v>0.15</v>
      </c>
      <c r="G35" s="152" t="s">
        <v>41</v>
      </c>
      <c r="H35" s="153">
        <f>ROUND((((SUM(BH106:BH113)+SUM(BH131:BH840))+SUM(BH842:BH846))),2)</f>
        <v>0</v>
      </c>
      <c r="I35" s="48"/>
      <c r="J35" s="48"/>
      <c r="K35" s="48"/>
      <c r="L35" s="48"/>
      <c r="M35" s="153">
        <v>0</v>
      </c>
      <c r="N35" s="48"/>
      <c r="O35" s="48"/>
      <c r="P35" s="48"/>
      <c r="Q35" s="48"/>
      <c r="R35" s="49"/>
    </row>
    <row r="36" spans="2:18" s="1" customFormat="1" ht="14.4" customHeight="1" hidden="1">
      <c r="B36" s="47"/>
      <c r="C36" s="48"/>
      <c r="D36" s="48"/>
      <c r="E36" s="55" t="s">
        <v>45</v>
      </c>
      <c r="F36" s="56">
        <v>0</v>
      </c>
      <c r="G36" s="152" t="s">
        <v>41</v>
      </c>
      <c r="H36" s="153">
        <f>ROUND((((SUM(BI106:BI113)+SUM(BI131:BI840))+SUM(BI842:BI846))),2)</f>
        <v>0</v>
      </c>
      <c r="I36" s="48"/>
      <c r="J36" s="48"/>
      <c r="K36" s="48"/>
      <c r="L36" s="48"/>
      <c r="M36" s="153">
        <v>0</v>
      </c>
      <c r="N36" s="48"/>
      <c r="O36" s="48"/>
      <c r="P36" s="48"/>
      <c r="Q36" s="48"/>
      <c r="R36" s="49"/>
    </row>
    <row r="37" spans="2:18" s="1" customFormat="1" ht="6.95" customHeight="1"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9"/>
    </row>
    <row r="38" spans="2:18" s="1" customFormat="1" ht="25.4" customHeight="1">
      <c r="B38" s="47"/>
      <c r="C38" s="142"/>
      <c r="D38" s="154" t="s">
        <v>46</v>
      </c>
      <c r="E38" s="98"/>
      <c r="F38" s="98"/>
      <c r="G38" s="155" t="s">
        <v>47</v>
      </c>
      <c r="H38" s="156" t="s">
        <v>48</v>
      </c>
      <c r="I38" s="98"/>
      <c r="J38" s="98"/>
      <c r="K38" s="98"/>
      <c r="L38" s="157">
        <f>SUM(M30:M36)</f>
        <v>0</v>
      </c>
      <c r="M38" s="157"/>
      <c r="N38" s="157"/>
      <c r="O38" s="157"/>
      <c r="P38" s="158"/>
      <c r="Q38" s="142"/>
      <c r="R38" s="49"/>
    </row>
    <row r="39" spans="2:18" s="1" customFormat="1" ht="14.4" customHeight="1"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9"/>
    </row>
    <row r="40" spans="2:18" s="1" customFormat="1" ht="14.4" customHeigh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9"/>
    </row>
    <row r="41" spans="2:18" ht="13.5">
      <c r="B41" s="27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0"/>
    </row>
    <row r="42" spans="2:18" ht="13.5">
      <c r="B42" s="2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0"/>
    </row>
    <row r="43" spans="2:18" ht="13.5">
      <c r="B43" s="27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0"/>
    </row>
    <row r="44" spans="2:18" ht="13.5">
      <c r="B44" s="27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0"/>
    </row>
    <row r="45" spans="2:18" ht="13.5">
      <c r="B45" s="27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0"/>
    </row>
    <row r="46" spans="2:18" ht="13.5">
      <c r="B46" s="27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0"/>
    </row>
    <row r="47" spans="2:18" ht="13.5">
      <c r="B47" s="27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0"/>
    </row>
    <row r="48" spans="2:18" ht="13.5">
      <c r="B48" s="27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0"/>
    </row>
    <row r="49" spans="2:18" ht="13.5">
      <c r="B49" s="27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0"/>
    </row>
    <row r="50" spans="2:18" s="1" customFormat="1" ht="13.5">
      <c r="B50" s="47"/>
      <c r="C50" s="48"/>
      <c r="D50" s="67" t="s">
        <v>49</v>
      </c>
      <c r="E50" s="68"/>
      <c r="F50" s="68"/>
      <c r="G50" s="68"/>
      <c r="H50" s="69"/>
      <c r="I50" s="48"/>
      <c r="J50" s="67" t="s">
        <v>50</v>
      </c>
      <c r="K50" s="68"/>
      <c r="L50" s="68"/>
      <c r="M50" s="68"/>
      <c r="N50" s="68"/>
      <c r="O50" s="68"/>
      <c r="P50" s="69"/>
      <c r="Q50" s="48"/>
      <c r="R50" s="49"/>
    </row>
    <row r="51" spans="2:18" ht="13.5">
      <c r="B51" s="27"/>
      <c r="C51" s="32"/>
      <c r="D51" s="70"/>
      <c r="E51" s="32"/>
      <c r="F51" s="32"/>
      <c r="G51" s="32"/>
      <c r="H51" s="71"/>
      <c r="I51" s="32"/>
      <c r="J51" s="70"/>
      <c r="K51" s="32"/>
      <c r="L51" s="32"/>
      <c r="M51" s="32"/>
      <c r="N51" s="32"/>
      <c r="O51" s="32"/>
      <c r="P51" s="71"/>
      <c r="Q51" s="32"/>
      <c r="R51" s="30"/>
    </row>
    <row r="52" spans="2:18" ht="13.5">
      <c r="B52" s="27"/>
      <c r="C52" s="32"/>
      <c r="D52" s="70"/>
      <c r="E52" s="32"/>
      <c r="F52" s="32"/>
      <c r="G52" s="32"/>
      <c r="H52" s="71"/>
      <c r="I52" s="32"/>
      <c r="J52" s="70"/>
      <c r="K52" s="32"/>
      <c r="L52" s="32"/>
      <c r="M52" s="32"/>
      <c r="N52" s="32"/>
      <c r="O52" s="32"/>
      <c r="P52" s="71"/>
      <c r="Q52" s="32"/>
      <c r="R52" s="30"/>
    </row>
    <row r="53" spans="2:18" ht="13.5">
      <c r="B53" s="27"/>
      <c r="C53" s="32"/>
      <c r="D53" s="70"/>
      <c r="E53" s="32"/>
      <c r="F53" s="32"/>
      <c r="G53" s="32"/>
      <c r="H53" s="71"/>
      <c r="I53" s="32"/>
      <c r="J53" s="70"/>
      <c r="K53" s="32"/>
      <c r="L53" s="32"/>
      <c r="M53" s="32"/>
      <c r="N53" s="32"/>
      <c r="O53" s="32"/>
      <c r="P53" s="71"/>
      <c r="Q53" s="32"/>
      <c r="R53" s="30"/>
    </row>
    <row r="54" spans="2:18" ht="13.5">
      <c r="B54" s="27"/>
      <c r="C54" s="32"/>
      <c r="D54" s="70"/>
      <c r="E54" s="32"/>
      <c r="F54" s="32"/>
      <c r="G54" s="32"/>
      <c r="H54" s="71"/>
      <c r="I54" s="32"/>
      <c r="J54" s="70"/>
      <c r="K54" s="32"/>
      <c r="L54" s="32"/>
      <c r="M54" s="32"/>
      <c r="N54" s="32"/>
      <c r="O54" s="32"/>
      <c r="P54" s="71"/>
      <c r="Q54" s="32"/>
      <c r="R54" s="30"/>
    </row>
    <row r="55" spans="2:18" ht="13.5">
      <c r="B55" s="27"/>
      <c r="C55" s="32"/>
      <c r="D55" s="70"/>
      <c r="E55" s="32"/>
      <c r="F55" s="32"/>
      <c r="G55" s="32"/>
      <c r="H55" s="71"/>
      <c r="I55" s="32"/>
      <c r="J55" s="70"/>
      <c r="K55" s="32"/>
      <c r="L55" s="32"/>
      <c r="M55" s="32"/>
      <c r="N55" s="32"/>
      <c r="O55" s="32"/>
      <c r="P55" s="71"/>
      <c r="Q55" s="32"/>
      <c r="R55" s="30"/>
    </row>
    <row r="56" spans="2:18" ht="13.5">
      <c r="B56" s="27"/>
      <c r="C56" s="32"/>
      <c r="D56" s="70"/>
      <c r="E56" s="32"/>
      <c r="F56" s="32"/>
      <c r="G56" s="32"/>
      <c r="H56" s="71"/>
      <c r="I56" s="32"/>
      <c r="J56" s="70"/>
      <c r="K56" s="32"/>
      <c r="L56" s="32"/>
      <c r="M56" s="32"/>
      <c r="N56" s="32"/>
      <c r="O56" s="32"/>
      <c r="P56" s="71"/>
      <c r="Q56" s="32"/>
      <c r="R56" s="30"/>
    </row>
    <row r="57" spans="2:18" ht="13.5">
      <c r="B57" s="27"/>
      <c r="C57" s="32"/>
      <c r="D57" s="70"/>
      <c r="E57" s="32"/>
      <c r="F57" s="32"/>
      <c r="G57" s="32"/>
      <c r="H57" s="71"/>
      <c r="I57" s="32"/>
      <c r="J57" s="70"/>
      <c r="K57" s="32"/>
      <c r="L57" s="32"/>
      <c r="M57" s="32"/>
      <c r="N57" s="32"/>
      <c r="O57" s="32"/>
      <c r="P57" s="71"/>
      <c r="Q57" s="32"/>
      <c r="R57" s="30"/>
    </row>
    <row r="58" spans="2:18" ht="13.5">
      <c r="B58" s="27"/>
      <c r="C58" s="32"/>
      <c r="D58" s="70"/>
      <c r="E58" s="32"/>
      <c r="F58" s="32"/>
      <c r="G58" s="32"/>
      <c r="H58" s="71"/>
      <c r="I58" s="32"/>
      <c r="J58" s="70"/>
      <c r="K58" s="32"/>
      <c r="L58" s="32"/>
      <c r="M58" s="32"/>
      <c r="N58" s="32"/>
      <c r="O58" s="32"/>
      <c r="P58" s="71"/>
      <c r="Q58" s="32"/>
      <c r="R58" s="30"/>
    </row>
    <row r="59" spans="2:18" s="1" customFormat="1" ht="13.5">
      <c r="B59" s="47"/>
      <c r="C59" s="48"/>
      <c r="D59" s="72" t="s">
        <v>51</v>
      </c>
      <c r="E59" s="73"/>
      <c r="F59" s="73"/>
      <c r="G59" s="74" t="s">
        <v>52</v>
      </c>
      <c r="H59" s="75"/>
      <c r="I59" s="48"/>
      <c r="J59" s="72" t="s">
        <v>51</v>
      </c>
      <c r="K59" s="73"/>
      <c r="L59" s="73"/>
      <c r="M59" s="73"/>
      <c r="N59" s="74" t="s">
        <v>52</v>
      </c>
      <c r="O59" s="73"/>
      <c r="P59" s="75"/>
      <c r="Q59" s="48"/>
      <c r="R59" s="49"/>
    </row>
    <row r="60" spans="2:18" ht="13.5">
      <c r="B60" s="27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0"/>
    </row>
    <row r="61" spans="2:18" s="1" customFormat="1" ht="13.5">
      <c r="B61" s="47"/>
      <c r="C61" s="48"/>
      <c r="D61" s="67" t="s">
        <v>53</v>
      </c>
      <c r="E61" s="68"/>
      <c r="F61" s="68"/>
      <c r="G61" s="68"/>
      <c r="H61" s="69"/>
      <c r="I61" s="48"/>
      <c r="J61" s="67" t="s">
        <v>54</v>
      </c>
      <c r="K61" s="68"/>
      <c r="L61" s="68"/>
      <c r="M61" s="68"/>
      <c r="N61" s="68"/>
      <c r="O61" s="68"/>
      <c r="P61" s="69"/>
      <c r="Q61" s="48"/>
      <c r="R61" s="49"/>
    </row>
    <row r="62" spans="2:18" ht="13.5">
      <c r="B62" s="27"/>
      <c r="C62" s="32"/>
      <c r="D62" s="70"/>
      <c r="E62" s="32"/>
      <c r="F62" s="32"/>
      <c r="G62" s="32"/>
      <c r="H62" s="71"/>
      <c r="I62" s="32"/>
      <c r="J62" s="70"/>
      <c r="K62" s="32"/>
      <c r="L62" s="32"/>
      <c r="M62" s="32"/>
      <c r="N62" s="32"/>
      <c r="O62" s="32"/>
      <c r="P62" s="71"/>
      <c r="Q62" s="32"/>
      <c r="R62" s="30"/>
    </row>
    <row r="63" spans="2:18" ht="13.5">
      <c r="B63" s="27"/>
      <c r="C63" s="32"/>
      <c r="D63" s="70"/>
      <c r="E63" s="32"/>
      <c r="F63" s="32"/>
      <c r="G63" s="32"/>
      <c r="H63" s="71"/>
      <c r="I63" s="32"/>
      <c r="J63" s="70"/>
      <c r="K63" s="32"/>
      <c r="L63" s="32"/>
      <c r="M63" s="32"/>
      <c r="N63" s="32"/>
      <c r="O63" s="32"/>
      <c r="P63" s="71"/>
      <c r="Q63" s="32"/>
      <c r="R63" s="30"/>
    </row>
    <row r="64" spans="2:18" ht="13.5">
      <c r="B64" s="27"/>
      <c r="C64" s="32"/>
      <c r="D64" s="70"/>
      <c r="E64" s="32"/>
      <c r="F64" s="32"/>
      <c r="G64" s="32"/>
      <c r="H64" s="71"/>
      <c r="I64" s="32"/>
      <c r="J64" s="70"/>
      <c r="K64" s="32"/>
      <c r="L64" s="32"/>
      <c r="M64" s="32"/>
      <c r="N64" s="32"/>
      <c r="O64" s="32"/>
      <c r="P64" s="71"/>
      <c r="Q64" s="32"/>
      <c r="R64" s="30"/>
    </row>
    <row r="65" spans="2:18" ht="13.5">
      <c r="B65" s="27"/>
      <c r="C65" s="32"/>
      <c r="D65" s="70"/>
      <c r="E65" s="32"/>
      <c r="F65" s="32"/>
      <c r="G65" s="32"/>
      <c r="H65" s="71"/>
      <c r="I65" s="32"/>
      <c r="J65" s="70"/>
      <c r="K65" s="32"/>
      <c r="L65" s="32"/>
      <c r="M65" s="32"/>
      <c r="N65" s="32"/>
      <c r="O65" s="32"/>
      <c r="P65" s="71"/>
      <c r="Q65" s="32"/>
      <c r="R65" s="30"/>
    </row>
    <row r="66" spans="2:18" ht="13.5">
      <c r="B66" s="27"/>
      <c r="C66" s="32"/>
      <c r="D66" s="70"/>
      <c r="E66" s="32"/>
      <c r="F66" s="32"/>
      <c r="G66" s="32"/>
      <c r="H66" s="71"/>
      <c r="I66" s="32"/>
      <c r="J66" s="70"/>
      <c r="K66" s="32"/>
      <c r="L66" s="32"/>
      <c r="M66" s="32"/>
      <c r="N66" s="32"/>
      <c r="O66" s="32"/>
      <c r="P66" s="71"/>
      <c r="Q66" s="32"/>
      <c r="R66" s="30"/>
    </row>
    <row r="67" spans="2:18" ht="13.5">
      <c r="B67" s="27"/>
      <c r="C67" s="32"/>
      <c r="D67" s="70"/>
      <c r="E67" s="32"/>
      <c r="F67" s="32"/>
      <c r="G67" s="32"/>
      <c r="H67" s="71"/>
      <c r="I67" s="32"/>
      <c r="J67" s="70"/>
      <c r="K67" s="32"/>
      <c r="L67" s="32"/>
      <c r="M67" s="32"/>
      <c r="N67" s="32"/>
      <c r="O67" s="32"/>
      <c r="P67" s="71"/>
      <c r="Q67" s="32"/>
      <c r="R67" s="30"/>
    </row>
    <row r="68" spans="2:18" ht="13.5">
      <c r="B68" s="27"/>
      <c r="C68" s="32"/>
      <c r="D68" s="70"/>
      <c r="E68" s="32"/>
      <c r="F68" s="32"/>
      <c r="G68" s="32"/>
      <c r="H68" s="71"/>
      <c r="I68" s="32"/>
      <c r="J68" s="70"/>
      <c r="K68" s="32"/>
      <c r="L68" s="32"/>
      <c r="M68" s="32"/>
      <c r="N68" s="32"/>
      <c r="O68" s="32"/>
      <c r="P68" s="71"/>
      <c r="Q68" s="32"/>
      <c r="R68" s="30"/>
    </row>
    <row r="69" spans="2:18" ht="13.5">
      <c r="B69" s="27"/>
      <c r="C69" s="32"/>
      <c r="D69" s="70"/>
      <c r="E69" s="32"/>
      <c r="F69" s="32"/>
      <c r="G69" s="32"/>
      <c r="H69" s="71"/>
      <c r="I69" s="32"/>
      <c r="J69" s="70"/>
      <c r="K69" s="32"/>
      <c r="L69" s="32"/>
      <c r="M69" s="32"/>
      <c r="N69" s="32"/>
      <c r="O69" s="32"/>
      <c r="P69" s="71"/>
      <c r="Q69" s="32"/>
      <c r="R69" s="30"/>
    </row>
    <row r="70" spans="2:18" s="1" customFormat="1" ht="13.5">
      <c r="B70" s="47"/>
      <c r="C70" s="48"/>
      <c r="D70" s="72" t="s">
        <v>51</v>
      </c>
      <c r="E70" s="73"/>
      <c r="F70" s="73"/>
      <c r="G70" s="74" t="s">
        <v>52</v>
      </c>
      <c r="H70" s="75"/>
      <c r="I70" s="48"/>
      <c r="J70" s="72" t="s">
        <v>51</v>
      </c>
      <c r="K70" s="73"/>
      <c r="L70" s="73"/>
      <c r="M70" s="73"/>
      <c r="N70" s="74" t="s">
        <v>52</v>
      </c>
      <c r="O70" s="73"/>
      <c r="P70" s="75"/>
      <c r="Q70" s="48"/>
      <c r="R70" s="49"/>
    </row>
    <row r="71" spans="2:18" s="1" customFormat="1" ht="14.4" customHeight="1">
      <c r="B71" s="76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8"/>
    </row>
    <row r="75" spans="2:18" s="1" customFormat="1" ht="6.95" customHeight="1">
      <c r="B75" s="79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1"/>
    </row>
    <row r="76" spans="2:18" s="1" customFormat="1" ht="36.95" customHeight="1">
      <c r="B76" s="47"/>
      <c r="C76" s="28" t="s">
        <v>104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9"/>
    </row>
    <row r="77" spans="2:18" s="1" customFormat="1" ht="6.95" customHeight="1"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9"/>
    </row>
    <row r="78" spans="2:18" s="1" customFormat="1" ht="30" customHeight="1">
      <c r="B78" s="47"/>
      <c r="C78" s="39" t="s">
        <v>19</v>
      </c>
      <c r="D78" s="48"/>
      <c r="E78" s="48"/>
      <c r="F78" s="146" t="str">
        <f>F6</f>
        <v>Masarykův domov mládeže a školní jídelna - repase oken+skl.dveří</v>
      </c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48"/>
      <c r="R78" s="49"/>
    </row>
    <row r="79" spans="2:18" s="1" customFormat="1" ht="36.95" customHeight="1">
      <c r="B79" s="47"/>
      <c r="C79" s="86" t="s">
        <v>101</v>
      </c>
      <c r="D79" s="48"/>
      <c r="E79" s="48"/>
      <c r="F79" s="88" t="str">
        <f>F7</f>
        <v>01 - Repase oken+skl.dveří-učebny,zrcadlový sál,vestibul,suterén,řediteství,byt.jednotka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9"/>
    </row>
    <row r="80" spans="2:18" s="1" customFormat="1" ht="6.95" customHeight="1"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9"/>
    </row>
    <row r="81" spans="2:18" s="1" customFormat="1" ht="18" customHeight="1">
      <c r="B81" s="47"/>
      <c r="C81" s="39" t="s">
        <v>23</v>
      </c>
      <c r="D81" s="48"/>
      <c r="E81" s="48"/>
      <c r="F81" s="34" t="str">
        <f>F9</f>
        <v xml:space="preserve"> </v>
      </c>
      <c r="G81" s="48"/>
      <c r="H81" s="48"/>
      <c r="I81" s="48"/>
      <c r="J81" s="48"/>
      <c r="K81" s="39" t="s">
        <v>25</v>
      </c>
      <c r="L81" s="48"/>
      <c r="M81" s="91" t="str">
        <f>IF(O9="","",O9)</f>
        <v>28. 10. 2017</v>
      </c>
      <c r="N81" s="91"/>
      <c r="O81" s="91"/>
      <c r="P81" s="91"/>
      <c r="Q81" s="48"/>
      <c r="R81" s="49"/>
    </row>
    <row r="82" spans="2:18" s="1" customFormat="1" ht="6.95" customHeight="1"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9"/>
    </row>
    <row r="83" spans="2:18" s="1" customFormat="1" ht="13.5">
      <c r="B83" s="47"/>
      <c r="C83" s="39" t="s">
        <v>27</v>
      </c>
      <c r="D83" s="48"/>
      <c r="E83" s="48"/>
      <c r="F83" s="34" t="str">
        <f>E12</f>
        <v xml:space="preserve"> </v>
      </c>
      <c r="G83" s="48"/>
      <c r="H83" s="48"/>
      <c r="I83" s="48"/>
      <c r="J83" s="48"/>
      <c r="K83" s="39" t="s">
        <v>32</v>
      </c>
      <c r="L83" s="48"/>
      <c r="M83" s="34" t="str">
        <f>E18</f>
        <v xml:space="preserve"> </v>
      </c>
      <c r="N83" s="34"/>
      <c r="O83" s="34"/>
      <c r="P83" s="34"/>
      <c r="Q83" s="34"/>
      <c r="R83" s="49"/>
    </row>
    <row r="84" spans="2:18" s="1" customFormat="1" ht="14.4" customHeight="1">
      <c r="B84" s="47"/>
      <c r="C84" s="39" t="s">
        <v>30</v>
      </c>
      <c r="D84" s="48"/>
      <c r="E84" s="48"/>
      <c r="F84" s="34" t="str">
        <f>IF(E15="","",E15)</f>
        <v>Vyplň údaj</v>
      </c>
      <c r="G84" s="48"/>
      <c r="H84" s="48"/>
      <c r="I84" s="48"/>
      <c r="J84" s="48"/>
      <c r="K84" s="39" t="s">
        <v>34</v>
      </c>
      <c r="L84" s="48"/>
      <c r="M84" s="34" t="str">
        <f>E21</f>
        <v xml:space="preserve"> </v>
      </c>
      <c r="N84" s="34"/>
      <c r="O84" s="34"/>
      <c r="P84" s="34"/>
      <c r="Q84" s="34"/>
      <c r="R84" s="49"/>
    </row>
    <row r="85" spans="2:18" s="1" customFormat="1" ht="10.3" customHeight="1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9"/>
    </row>
    <row r="86" spans="2:18" s="1" customFormat="1" ht="29.25" customHeight="1">
      <c r="B86" s="47"/>
      <c r="C86" s="159" t="s">
        <v>105</v>
      </c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59" t="s">
        <v>106</v>
      </c>
      <c r="O86" s="142"/>
      <c r="P86" s="142"/>
      <c r="Q86" s="142"/>
      <c r="R86" s="49"/>
    </row>
    <row r="87" spans="2:18" s="1" customFormat="1" ht="10.3" customHeight="1"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9"/>
    </row>
    <row r="88" spans="2:47" s="1" customFormat="1" ht="29.25" customHeight="1">
      <c r="B88" s="47"/>
      <c r="C88" s="160" t="s">
        <v>107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108">
        <f>N131</f>
        <v>0</v>
      </c>
      <c r="O88" s="161"/>
      <c r="P88" s="161"/>
      <c r="Q88" s="161"/>
      <c r="R88" s="49"/>
      <c r="AU88" s="23" t="s">
        <v>108</v>
      </c>
    </row>
    <row r="89" spans="2:18" s="6" customFormat="1" ht="24.95" customHeight="1">
      <c r="B89" s="162"/>
      <c r="C89" s="163"/>
      <c r="D89" s="164" t="s">
        <v>109</v>
      </c>
      <c r="E89" s="163"/>
      <c r="F89" s="163"/>
      <c r="G89" s="163"/>
      <c r="H89" s="163"/>
      <c r="I89" s="163"/>
      <c r="J89" s="163"/>
      <c r="K89" s="163"/>
      <c r="L89" s="163"/>
      <c r="M89" s="163"/>
      <c r="N89" s="165">
        <f>N132</f>
        <v>0</v>
      </c>
      <c r="O89" s="163"/>
      <c r="P89" s="163"/>
      <c r="Q89" s="163"/>
      <c r="R89" s="166"/>
    </row>
    <row r="90" spans="2:18" s="7" customFormat="1" ht="19.9" customHeight="1">
      <c r="B90" s="167"/>
      <c r="C90" s="168"/>
      <c r="D90" s="127" t="s">
        <v>110</v>
      </c>
      <c r="E90" s="168"/>
      <c r="F90" s="168"/>
      <c r="G90" s="168"/>
      <c r="H90" s="168"/>
      <c r="I90" s="168"/>
      <c r="J90" s="168"/>
      <c r="K90" s="168"/>
      <c r="L90" s="168"/>
      <c r="M90" s="168"/>
      <c r="N90" s="129">
        <f>N133</f>
        <v>0</v>
      </c>
      <c r="O90" s="168"/>
      <c r="P90" s="168"/>
      <c r="Q90" s="168"/>
      <c r="R90" s="169"/>
    </row>
    <row r="91" spans="2:18" s="7" customFormat="1" ht="19.9" customHeight="1">
      <c r="B91" s="167"/>
      <c r="C91" s="168"/>
      <c r="D91" s="127" t="s">
        <v>111</v>
      </c>
      <c r="E91" s="168"/>
      <c r="F91" s="168"/>
      <c r="G91" s="168"/>
      <c r="H91" s="168"/>
      <c r="I91" s="168"/>
      <c r="J91" s="168"/>
      <c r="K91" s="168"/>
      <c r="L91" s="168"/>
      <c r="M91" s="168"/>
      <c r="N91" s="129">
        <f>N140</f>
        <v>0</v>
      </c>
      <c r="O91" s="168"/>
      <c r="P91" s="168"/>
      <c r="Q91" s="168"/>
      <c r="R91" s="169"/>
    </row>
    <row r="92" spans="2:18" s="7" customFormat="1" ht="19.9" customHeight="1">
      <c r="B92" s="167"/>
      <c r="C92" s="168"/>
      <c r="D92" s="127" t="s">
        <v>112</v>
      </c>
      <c r="E92" s="168"/>
      <c r="F92" s="168"/>
      <c r="G92" s="168"/>
      <c r="H92" s="168"/>
      <c r="I92" s="168"/>
      <c r="J92" s="168"/>
      <c r="K92" s="168"/>
      <c r="L92" s="168"/>
      <c r="M92" s="168"/>
      <c r="N92" s="129">
        <f>N182</f>
        <v>0</v>
      </c>
      <c r="O92" s="168"/>
      <c r="P92" s="168"/>
      <c r="Q92" s="168"/>
      <c r="R92" s="169"/>
    </row>
    <row r="93" spans="2:18" s="7" customFormat="1" ht="19.9" customHeight="1">
      <c r="B93" s="167"/>
      <c r="C93" s="168"/>
      <c r="D93" s="127" t="s">
        <v>113</v>
      </c>
      <c r="E93" s="168"/>
      <c r="F93" s="168"/>
      <c r="G93" s="168"/>
      <c r="H93" s="168"/>
      <c r="I93" s="168"/>
      <c r="J93" s="168"/>
      <c r="K93" s="168"/>
      <c r="L93" s="168"/>
      <c r="M93" s="168"/>
      <c r="N93" s="129">
        <f>N333</f>
        <v>0</v>
      </c>
      <c r="O93" s="168"/>
      <c r="P93" s="168"/>
      <c r="Q93" s="168"/>
      <c r="R93" s="169"/>
    </row>
    <row r="94" spans="2:18" s="7" customFormat="1" ht="19.9" customHeight="1">
      <c r="B94" s="167"/>
      <c r="C94" s="168"/>
      <c r="D94" s="127" t="s">
        <v>114</v>
      </c>
      <c r="E94" s="168"/>
      <c r="F94" s="168"/>
      <c r="G94" s="168"/>
      <c r="H94" s="168"/>
      <c r="I94" s="168"/>
      <c r="J94" s="168"/>
      <c r="K94" s="168"/>
      <c r="L94" s="168"/>
      <c r="M94" s="168"/>
      <c r="N94" s="129">
        <f>N342</f>
        <v>0</v>
      </c>
      <c r="O94" s="168"/>
      <c r="P94" s="168"/>
      <c r="Q94" s="168"/>
      <c r="R94" s="169"/>
    </row>
    <row r="95" spans="2:18" s="6" customFormat="1" ht="24.95" customHeight="1">
      <c r="B95" s="162"/>
      <c r="C95" s="163"/>
      <c r="D95" s="164" t="s">
        <v>115</v>
      </c>
      <c r="E95" s="163"/>
      <c r="F95" s="163"/>
      <c r="G95" s="163"/>
      <c r="H95" s="163"/>
      <c r="I95" s="163"/>
      <c r="J95" s="163"/>
      <c r="K95" s="163"/>
      <c r="L95" s="163"/>
      <c r="M95" s="163"/>
      <c r="N95" s="165">
        <f>N344</f>
        <v>0</v>
      </c>
      <c r="O95" s="163"/>
      <c r="P95" s="163"/>
      <c r="Q95" s="163"/>
      <c r="R95" s="166"/>
    </row>
    <row r="96" spans="2:18" s="7" customFormat="1" ht="19.9" customHeight="1">
      <c r="B96" s="167"/>
      <c r="C96" s="168"/>
      <c r="D96" s="127" t="s">
        <v>116</v>
      </c>
      <c r="E96" s="168"/>
      <c r="F96" s="168"/>
      <c r="G96" s="168"/>
      <c r="H96" s="168"/>
      <c r="I96" s="168"/>
      <c r="J96" s="168"/>
      <c r="K96" s="168"/>
      <c r="L96" s="168"/>
      <c r="M96" s="168"/>
      <c r="N96" s="129">
        <f>N345</f>
        <v>0</v>
      </c>
      <c r="O96" s="168"/>
      <c r="P96" s="168"/>
      <c r="Q96" s="168"/>
      <c r="R96" s="169"/>
    </row>
    <row r="97" spans="2:18" s="7" customFormat="1" ht="19.9" customHeight="1">
      <c r="B97" s="167"/>
      <c r="C97" s="168"/>
      <c r="D97" s="127" t="s">
        <v>117</v>
      </c>
      <c r="E97" s="168"/>
      <c r="F97" s="168"/>
      <c r="G97" s="168"/>
      <c r="H97" s="168"/>
      <c r="I97" s="168"/>
      <c r="J97" s="168"/>
      <c r="K97" s="168"/>
      <c r="L97" s="168"/>
      <c r="M97" s="168"/>
      <c r="N97" s="129">
        <f>N360</f>
        <v>0</v>
      </c>
      <c r="O97" s="168"/>
      <c r="P97" s="168"/>
      <c r="Q97" s="168"/>
      <c r="R97" s="169"/>
    </row>
    <row r="98" spans="2:18" s="7" customFormat="1" ht="19.9" customHeight="1">
      <c r="B98" s="167"/>
      <c r="C98" s="168"/>
      <c r="D98" s="127" t="s">
        <v>118</v>
      </c>
      <c r="E98" s="168"/>
      <c r="F98" s="168"/>
      <c r="G98" s="168"/>
      <c r="H98" s="168"/>
      <c r="I98" s="168"/>
      <c r="J98" s="168"/>
      <c r="K98" s="168"/>
      <c r="L98" s="168"/>
      <c r="M98" s="168"/>
      <c r="N98" s="129">
        <f>N606</f>
        <v>0</v>
      </c>
      <c r="O98" s="168"/>
      <c r="P98" s="168"/>
      <c r="Q98" s="168"/>
      <c r="R98" s="169"/>
    </row>
    <row r="99" spans="2:18" s="7" customFormat="1" ht="19.9" customHeight="1">
      <c r="B99" s="167"/>
      <c r="C99" s="168"/>
      <c r="D99" s="127" t="s">
        <v>119</v>
      </c>
      <c r="E99" s="168"/>
      <c r="F99" s="168"/>
      <c r="G99" s="168"/>
      <c r="H99" s="168"/>
      <c r="I99" s="168"/>
      <c r="J99" s="168"/>
      <c r="K99" s="168"/>
      <c r="L99" s="168"/>
      <c r="M99" s="168"/>
      <c r="N99" s="129">
        <f>N612</f>
        <v>0</v>
      </c>
      <c r="O99" s="168"/>
      <c r="P99" s="168"/>
      <c r="Q99" s="168"/>
      <c r="R99" s="169"/>
    </row>
    <row r="100" spans="2:18" s="7" customFormat="1" ht="19.9" customHeight="1">
      <c r="B100" s="167"/>
      <c r="C100" s="168"/>
      <c r="D100" s="127" t="s">
        <v>120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29">
        <f>N768</f>
        <v>0</v>
      </c>
      <c r="O100" s="168"/>
      <c r="P100" s="168"/>
      <c r="Q100" s="168"/>
      <c r="R100" s="169"/>
    </row>
    <row r="101" spans="2:18" s="7" customFormat="1" ht="19.9" customHeight="1">
      <c r="B101" s="167"/>
      <c r="C101" s="168"/>
      <c r="D101" s="127" t="s">
        <v>121</v>
      </c>
      <c r="E101" s="168"/>
      <c r="F101" s="168"/>
      <c r="G101" s="168"/>
      <c r="H101" s="168"/>
      <c r="I101" s="168"/>
      <c r="J101" s="168"/>
      <c r="K101" s="168"/>
      <c r="L101" s="168"/>
      <c r="M101" s="168"/>
      <c r="N101" s="129">
        <f>N771</f>
        <v>0</v>
      </c>
      <c r="O101" s="168"/>
      <c r="P101" s="168"/>
      <c r="Q101" s="168"/>
      <c r="R101" s="169"/>
    </row>
    <row r="102" spans="2:18" s="6" customFormat="1" ht="24.95" customHeight="1">
      <c r="B102" s="162"/>
      <c r="C102" s="163"/>
      <c r="D102" s="164" t="s">
        <v>122</v>
      </c>
      <c r="E102" s="163"/>
      <c r="F102" s="163"/>
      <c r="G102" s="163"/>
      <c r="H102" s="163"/>
      <c r="I102" s="163"/>
      <c r="J102" s="163"/>
      <c r="K102" s="163"/>
      <c r="L102" s="163"/>
      <c r="M102" s="163"/>
      <c r="N102" s="165">
        <f>N837</f>
        <v>0</v>
      </c>
      <c r="O102" s="163"/>
      <c r="P102" s="163"/>
      <c r="Q102" s="163"/>
      <c r="R102" s="166"/>
    </row>
    <row r="103" spans="2:18" s="7" customFormat="1" ht="19.9" customHeight="1">
      <c r="B103" s="167"/>
      <c r="C103" s="168"/>
      <c r="D103" s="127" t="s">
        <v>123</v>
      </c>
      <c r="E103" s="168"/>
      <c r="F103" s="168"/>
      <c r="G103" s="168"/>
      <c r="H103" s="168"/>
      <c r="I103" s="168"/>
      <c r="J103" s="168"/>
      <c r="K103" s="168"/>
      <c r="L103" s="168"/>
      <c r="M103" s="168"/>
      <c r="N103" s="129">
        <f>N838</f>
        <v>0</v>
      </c>
      <c r="O103" s="168"/>
      <c r="P103" s="168"/>
      <c r="Q103" s="168"/>
      <c r="R103" s="169"/>
    </row>
    <row r="104" spans="2:18" s="6" customFormat="1" ht="21.8" customHeight="1">
      <c r="B104" s="162"/>
      <c r="C104" s="163"/>
      <c r="D104" s="164" t="s">
        <v>124</v>
      </c>
      <c r="E104" s="163"/>
      <c r="F104" s="163"/>
      <c r="G104" s="163"/>
      <c r="H104" s="163"/>
      <c r="I104" s="163"/>
      <c r="J104" s="163"/>
      <c r="K104" s="163"/>
      <c r="L104" s="163"/>
      <c r="M104" s="163"/>
      <c r="N104" s="170">
        <f>N841</f>
        <v>0</v>
      </c>
      <c r="O104" s="163"/>
      <c r="P104" s="163"/>
      <c r="Q104" s="163"/>
      <c r="R104" s="166"/>
    </row>
    <row r="105" spans="2:18" s="1" customFormat="1" ht="21.8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21" s="1" customFormat="1" ht="29.25" customHeight="1">
      <c r="B106" s="47"/>
      <c r="C106" s="160" t="s">
        <v>125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161">
        <f>ROUND(N107+N108+N109+N110+N111+N112,2)</f>
        <v>0</v>
      </c>
      <c r="O106" s="171"/>
      <c r="P106" s="171"/>
      <c r="Q106" s="171"/>
      <c r="R106" s="49"/>
      <c r="T106" s="172"/>
      <c r="U106" s="173" t="s">
        <v>39</v>
      </c>
    </row>
    <row r="107" spans="2:65" s="1" customFormat="1" ht="18" customHeight="1">
      <c r="B107" s="174"/>
      <c r="C107" s="175"/>
      <c r="D107" s="134" t="s">
        <v>126</v>
      </c>
      <c r="E107" s="176"/>
      <c r="F107" s="176"/>
      <c r="G107" s="176"/>
      <c r="H107" s="176"/>
      <c r="I107" s="175"/>
      <c r="J107" s="175"/>
      <c r="K107" s="175"/>
      <c r="L107" s="175"/>
      <c r="M107" s="175"/>
      <c r="N107" s="128">
        <f>ROUND(N88*T107,2)</f>
        <v>0</v>
      </c>
      <c r="O107" s="177"/>
      <c r="P107" s="177"/>
      <c r="Q107" s="177"/>
      <c r="R107" s="178"/>
      <c r="S107" s="179"/>
      <c r="T107" s="180"/>
      <c r="U107" s="181" t="s">
        <v>40</v>
      </c>
      <c r="V107" s="179"/>
      <c r="W107" s="179"/>
      <c r="X107" s="179"/>
      <c r="Y107" s="179"/>
      <c r="Z107" s="179"/>
      <c r="AA107" s="179"/>
      <c r="AB107" s="179"/>
      <c r="AC107" s="179"/>
      <c r="AD107" s="179"/>
      <c r="AE107" s="179"/>
      <c r="AF107" s="179"/>
      <c r="AG107" s="179"/>
      <c r="AH107" s="179"/>
      <c r="AI107" s="179"/>
      <c r="AJ107" s="179"/>
      <c r="AK107" s="179"/>
      <c r="AL107" s="179"/>
      <c r="AM107" s="179"/>
      <c r="AN107" s="179"/>
      <c r="AO107" s="179"/>
      <c r="AP107" s="179"/>
      <c r="AQ107" s="179"/>
      <c r="AR107" s="179"/>
      <c r="AS107" s="179"/>
      <c r="AT107" s="179"/>
      <c r="AU107" s="179"/>
      <c r="AV107" s="179"/>
      <c r="AW107" s="179"/>
      <c r="AX107" s="179"/>
      <c r="AY107" s="182" t="s">
        <v>127</v>
      </c>
      <c r="AZ107" s="179"/>
      <c r="BA107" s="179"/>
      <c r="BB107" s="179"/>
      <c r="BC107" s="179"/>
      <c r="BD107" s="179"/>
      <c r="BE107" s="183">
        <f>IF(U107="základní",N107,0)</f>
        <v>0</v>
      </c>
      <c r="BF107" s="183">
        <f>IF(U107="snížená",N107,0)</f>
        <v>0</v>
      </c>
      <c r="BG107" s="183">
        <f>IF(U107="zákl. přenesená",N107,0)</f>
        <v>0</v>
      </c>
      <c r="BH107" s="183">
        <f>IF(U107="sníž. přenesená",N107,0)</f>
        <v>0</v>
      </c>
      <c r="BI107" s="183">
        <f>IF(U107="nulová",N107,0)</f>
        <v>0</v>
      </c>
      <c r="BJ107" s="182" t="s">
        <v>83</v>
      </c>
      <c r="BK107" s="179"/>
      <c r="BL107" s="179"/>
      <c r="BM107" s="179"/>
    </row>
    <row r="108" spans="2:65" s="1" customFormat="1" ht="18" customHeight="1">
      <c r="B108" s="174"/>
      <c r="C108" s="175"/>
      <c r="D108" s="134" t="s">
        <v>128</v>
      </c>
      <c r="E108" s="176"/>
      <c r="F108" s="176"/>
      <c r="G108" s="176"/>
      <c r="H108" s="176"/>
      <c r="I108" s="175"/>
      <c r="J108" s="175"/>
      <c r="K108" s="175"/>
      <c r="L108" s="175"/>
      <c r="M108" s="175"/>
      <c r="N108" s="128">
        <f>ROUND(N88*T108,2)</f>
        <v>0</v>
      </c>
      <c r="O108" s="177"/>
      <c r="P108" s="177"/>
      <c r="Q108" s="177"/>
      <c r="R108" s="178"/>
      <c r="S108" s="179"/>
      <c r="T108" s="180"/>
      <c r="U108" s="181" t="s">
        <v>40</v>
      </c>
      <c r="V108" s="179"/>
      <c r="W108" s="179"/>
      <c r="X108" s="179"/>
      <c r="Y108" s="179"/>
      <c r="Z108" s="179"/>
      <c r="AA108" s="179"/>
      <c r="AB108" s="179"/>
      <c r="AC108" s="179"/>
      <c r="AD108" s="179"/>
      <c r="AE108" s="179"/>
      <c r="AF108" s="179"/>
      <c r="AG108" s="179"/>
      <c r="AH108" s="179"/>
      <c r="AI108" s="179"/>
      <c r="AJ108" s="179"/>
      <c r="AK108" s="179"/>
      <c r="AL108" s="179"/>
      <c r="AM108" s="179"/>
      <c r="AN108" s="179"/>
      <c r="AO108" s="179"/>
      <c r="AP108" s="179"/>
      <c r="AQ108" s="179"/>
      <c r="AR108" s="179"/>
      <c r="AS108" s="179"/>
      <c r="AT108" s="179"/>
      <c r="AU108" s="179"/>
      <c r="AV108" s="179"/>
      <c r="AW108" s="179"/>
      <c r="AX108" s="179"/>
      <c r="AY108" s="182" t="s">
        <v>127</v>
      </c>
      <c r="AZ108" s="179"/>
      <c r="BA108" s="179"/>
      <c r="BB108" s="179"/>
      <c r="BC108" s="179"/>
      <c r="BD108" s="179"/>
      <c r="BE108" s="183">
        <f>IF(U108="základní",N108,0)</f>
        <v>0</v>
      </c>
      <c r="BF108" s="183">
        <f>IF(U108="snížená",N108,0)</f>
        <v>0</v>
      </c>
      <c r="BG108" s="183">
        <f>IF(U108="zákl. přenesená",N108,0)</f>
        <v>0</v>
      </c>
      <c r="BH108" s="183">
        <f>IF(U108="sníž. přenesená",N108,0)</f>
        <v>0</v>
      </c>
      <c r="BI108" s="183">
        <f>IF(U108="nulová",N108,0)</f>
        <v>0</v>
      </c>
      <c r="BJ108" s="182" t="s">
        <v>83</v>
      </c>
      <c r="BK108" s="179"/>
      <c r="BL108" s="179"/>
      <c r="BM108" s="179"/>
    </row>
    <row r="109" spans="2:65" s="1" customFormat="1" ht="18" customHeight="1">
      <c r="B109" s="174"/>
      <c r="C109" s="175"/>
      <c r="D109" s="134" t="s">
        <v>129</v>
      </c>
      <c r="E109" s="176"/>
      <c r="F109" s="176"/>
      <c r="G109" s="176"/>
      <c r="H109" s="176"/>
      <c r="I109" s="175"/>
      <c r="J109" s="175"/>
      <c r="K109" s="175"/>
      <c r="L109" s="175"/>
      <c r="M109" s="175"/>
      <c r="N109" s="128">
        <f>ROUND(N88*T109,2)</f>
        <v>0</v>
      </c>
      <c r="O109" s="177"/>
      <c r="P109" s="177"/>
      <c r="Q109" s="177"/>
      <c r="R109" s="178"/>
      <c r="S109" s="179"/>
      <c r="T109" s="180"/>
      <c r="U109" s="181" t="s">
        <v>40</v>
      </c>
      <c r="V109" s="179"/>
      <c r="W109" s="179"/>
      <c r="X109" s="179"/>
      <c r="Y109" s="179"/>
      <c r="Z109" s="179"/>
      <c r="AA109" s="179"/>
      <c r="AB109" s="179"/>
      <c r="AC109" s="179"/>
      <c r="AD109" s="179"/>
      <c r="AE109" s="179"/>
      <c r="AF109" s="179"/>
      <c r="AG109" s="179"/>
      <c r="AH109" s="179"/>
      <c r="AI109" s="179"/>
      <c r="AJ109" s="179"/>
      <c r="AK109" s="179"/>
      <c r="AL109" s="179"/>
      <c r="AM109" s="179"/>
      <c r="AN109" s="179"/>
      <c r="AO109" s="179"/>
      <c r="AP109" s="179"/>
      <c r="AQ109" s="179"/>
      <c r="AR109" s="179"/>
      <c r="AS109" s="179"/>
      <c r="AT109" s="179"/>
      <c r="AU109" s="179"/>
      <c r="AV109" s="179"/>
      <c r="AW109" s="179"/>
      <c r="AX109" s="179"/>
      <c r="AY109" s="182" t="s">
        <v>127</v>
      </c>
      <c r="AZ109" s="179"/>
      <c r="BA109" s="179"/>
      <c r="BB109" s="179"/>
      <c r="BC109" s="179"/>
      <c r="BD109" s="179"/>
      <c r="BE109" s="183">
        <f>IF(U109="základní",N109,0)</f>
        <v>0</v>
      </c>
      <c r="BF109" s="183">
        <f>IF(U109="snížená",N109,0)</f>
        <v>0</v>
      </c>
      <c r="BG109" s="183">
        <f>IF(U109="zákl. přenesená",N109,0)</f>
        <v>0</v>
      </c>
      <c r="BH109" s="183">
        <f>IF(U109="sníž. přenesená",N109,0)</f>
        <v>0</v>
      </c>
      <c r="BI109" s="183">
        <f>IF(U109="nulová",N109,0)</f>
        <v>0</v>
      </c>
      <c r="BJ109" s="182" t="s">
        <v>83</v>
      </c>
      <c r="BK109" s="179"/>
      <c r="BL109" s="179"/>
      <c r="BM109" s="179"/>
    </row>
    <row r="110" spans="2:65" s="1" customFormat="1" ht="18" customHeight="1">
      <c r="B110" s="174"/>
      <c r="C110" s="175"/>
      <c r="D110" s="134" t="s">
        <v>130</v>
      </c>
      <c r="E110" s="176"/>
      <c r="F110" s="176"/>
      <c r="G110" s="176"/>
      <c r="H110" s="176"/>
      <c r="I110" s="175"/>
      <c r="J110" s="175"/>
      <c r="K110" s="175"/>
      <c r="L110" s="175"/>
      <c r="M110" s="175"/>
      <c r="N110" s="128">
        <f>ROUND(N88*T110,2)</f>
        <v>0</v>
      </c>
      <c r="O110" s="177"/>
      <c r="P110" s="177"/>
      <c r="Q110" s="177"/>
      <c r="R110" s="178"/>
      <c r="S110" s="179"/>
      <c r="T110" s="180"/>
      <c r="U110" s="181" t="s">
        <v>40</v>
      </c>
      <c r="V110" s="179"/>
      <c r="W110" s="179"/>
      <c r="X110" s="179"/>
      <c r="Y110" s="179"/>
      <c r="Z110" s="179"/>
      <c r="AA110" s="179"/>
      <c r="AB110" s="179"/>
      <c r="AC110" s="179"/>
      <c r="AD110" s="179"/>
      <c r="AE110" s="179"/>
      <c r="AF110" s="179"/>
      <c r="AG110" s="179"/>
      <c r="AH110" s="179"/>
      <c r="AI110" s="179"/>
      <c r="AJ110" s="179"/>
      <c r="AK110" s="179"/>
      <c r="AL110" s="179"/>
      <c r="AM110" s="179"/>
      <c r="AN110" s="179"/>
      <c r="AO110" s="179"/>
      <c r="AP110" s="179"/>
      <c r="AQ110" s="179"/>
      <c r="AR110" s="179"/>
      <c r="AS110" s="179"/>
      <c r="AT110" s="179"/>
      <c r="AU110" s="179"/>
      <c r="AV110" s="179"/>
      <c r="AW110" s="179"/>
      <c r="AX110" s="179"/>
      <c r="AY110" s="182" t="s">
        <v>127</v>
      </c>
      <c r="AZ110" s="179"/>
      <c r="BA110" s="179"/>
      <c r="BB110" s="179"/>
      <c r="BC110" s="179"/>
      <c r="BD110" s="179"/>
      <c r="BE110" s="183">
        <f>IF(U110="základní",N110,0)</f>
        <v>0</v>
      </c>
      <c r="BF110" s="183">
        <f>IF(U110="snížená",N110,0)</f>
        <v>0</v>
      </c>
      <c r="BG110" s="183">
        <f>IF(U110="zákl. přenesená",N110,0)</f>
        <v>0</v>
      </c>
      <c r="BH110" s="183">
        <f>IF(U110="sníž. přenesená",N110,0)</f>
        <v>0</v>
      </c>
      <c r="BI110" s="183">
        <f>IF(U110="nulová",N110,0)</f>
        <v>0</v>
      </c>
      <c r="BJ110" s="182" t="s">
        <v>83</v>
      </c>
      <c r="BK110" s="179"/>
      <c r="BL110" s="179"/>
      <c r="BM110" s="179"/>
    </row>
    <row r="111" spans="2:65" s="1" customFormat="1" ht="18" customHeight="1">
      <c r="B111" s="174"/>
      <c r="C111" s="175"/>
      <c r="D111" s="134" t="s">
        <v>131</v>
      </c>
      <c r="E111" s="176"/>
      <c r="F111" s="176"/>
      <c r="G111" s="176"/>
      <c r="H111" s="176"/>
      <c r="I111" s="175"/>
      <c r="J111" s="175"/>
      <c r="K111" s="175"/>
      <c r="L111" s="175"/>
      <c r="M111" s="175"/>
      <c r="N111" s="128">
        <f>ROUND(N88*T111,2)</f>
        <v>0</v>
      </c>
      <c r="O111" s="177"/>
      <c r="P111" s="177"/>
      <c r="Q111" s="177"/>
      <c r="R111" s="178"/>
      <c r="S111" s="179"/>
      <c r="T111" s="180"/>
      <c r="U111" s="181" t="s">
        <v>40</v>
      </c>
      <c r="V111" s="179"/>
      <c r="W111" s="179"/>
      <c r="X111" s="179"/>
      <c r="Y111" s="179"/>
      <c r="Z111" s="179"/>
      <c r="AA111" s="179"/>
      <c r="AB111" s="179"/>
      <c r="AC111" s="179"/>
      <c r="AD111" s="179"/>
      <c r="AE111" s="179"/>
      <c r="AF111" s="179"/>
      <c r="AG111" s="179"/>
      <c r="AH111" s="179"/>
      <c r="AI111" s="179"/>
      <c r="AJ111" s="179"/>
      <c r="AK111" s="179"/>
      <c r="AL111" s="179"/>
      <c r="AM111" s="179"/>
      <c r="AN111" s="179"/>
      <c r="AO111" s="179"/>
      <c r="AP111" s="179"/>
      <c r="AQ111" s="179"/>
      <c r="AR111" s="179"/>
      <c r="AS111" s="179"/>
      <c r="AT111" s="179"/>
      <c r="AU111" s="179"/>
      <c r="AV111" s="179"/>
      <c r="AW111" s="179"/>
      <c r="AX111" s="179"/>
      <c r="AY111" s="182" t="s">
        <v>127</v>
      </c>
      <c r="AZ111" s="179"/>
      <c r="BA111" s="179"/>
      <c r="BB111" s="179"/>
      <c r="BC111" s="179"/>
      <c r="BD111" s="179"/>
      <c r="BE111" s="183">
        <f>IF(U111="základní",N111,0)</f>
        <v>0</v>
      </c>
      <c r="BF111" s="183">
        <f>IF(U111="snížená",N111,0)</f>
        <v>0</v>
      </c>
      <c r="BG111" s="183">
        <f>IF(U111="zákl. přenesená",N111,0)</f>
        <v>0</v>
      </c>
      <c r="BH111" s="183">
        <f>IF(U111="sníž. přenesená",N111,0)</f>
        <v>0</v>
      </c>
      <c r="BI111" s="183">
        <f>IF(U111="nulová",N111,0)</f>
        <v>0</v>
      </c>
      <c r="BJ111" s="182" t="s">
        <v>83</v>
      </c>
      <c r="BK111" s="179"/>
      <c r="BL111" s="179"/>
      <c r="BM111" s="179"/>
    </row>
    <row r="112" spans="2:65" s="1" customFormat="1" ht="18" customHeight="1">
      <c r="B112" s="174"/>
      <c r="C112" s="175"/>
      <c r="D112" s="176" t="s">
        <v>132</v>
      </c>
      <c r="E112" s="175"/>
      <c r="F112" s="175"/>
      <c r="G112" s="175"/>
      <c r="H112" s="175"/>
      <c r="I112" s="175"/>
      <c r="J112" s="175"/>
      <c r="K112" s="175"/>
      <c r="L112" s="175"/>
      <c r="M112" s="175"/>
      <c r="N112" s="128">
        <f>ROUND(N88*T112,2)</f>
        <v>0</v>
      </c>
      <c r="O112" s="177"/>
      <c r="P112" s="177"/>
      <c r="Q112" s="177"/>
      <c r="R112" s="178"/>
      <c r="S112" s="179"/>
      <c r="T112" s="184"/>
      <c r="U112" s="185" t="s">
        <v>40</v>
      </c>
      <c r="V112" s="179"/>
      <c r="W112" s="179"/>
      <c r="X112" s="179"/>
      <c r="Y112" s="179"/>
      <c r="Z112" s="179"/>
      <c r="AA112" s="179"/>
      <c r="AB112" s="179"/>
      <c r="AC112" s="179"/>
      <c r="AD112" s="179"/>
      <c r="AE112" s="179"/>
      <c r="AF112" s="179"/>
      <c r="AG112" s="179"/>
      <c r="AH112" s="179"/>
      <c r="AI112" s="179"/>
      <c r="AJ112" s="179"/>
      <c r="AK112" s="179"/>
      <c r="AL112" s="179"/>
      <c r="AM112" s="179"/>
      <c r="AN112" s="179"/>
      <c r="AO112" s="179"/>
      <c r="AP112" s="179"/>
      <c r="AQ112" s="179"/>
      <c r="AR112" s="179"/>
      <c r="AS112" s="179"/>
      <c r="AT112" s="179"/>
      <c r="AU112" s="179"/>
      <c r="AV112" s="179"/>
      <c r="AW112" s="179"/>
      <c r="AX112" s="179"/>
      <c r="AY112" s="182" t="s">
        <v>133</v>
      </c>
      <c r="AZ112" s="179"/>
      <c r="BA112" s="179"/>
      <c r="BB112" s="179"/>
      <c r="BC112" s="179"/>
      <c r="BD112" s="179"/>
      <c r="BE112" s="183">
        <f>IF(U112="základní",N112,0)</f>
        <v>0</v>
      </c>
      <c r="BF112" s="183">
        <f>IF(U112="snížená",N112,0)</f>
        <v>0</v>
      </c>
      <c r="BG112" s="183">
        <f>IF(U112="zákl. přenesená",N112,0)</f>
        <v>0</v>
      </c>
      <c r="BH112" s="183">
        <f>IF(U112="sníž. přenesená",N112,0)</f>
        <v>0</v>
      </c>
      <c r="BI112" s="183">
        <f>IF(U112="nulová",N112,0)</f>
        <v>0</v>
      </c>
      <c r="BJ112" s="182" t="s">
        <v>83</v>
      </c>
      <c r="BK112" s="179"/>
      <c r="BL112" s="179"/>
      <c r="BM112" s="179"/>
    </row>
    <row r="113" spans="2:18" s="1" customFormat="1" ht="13.5"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9"/>
    </row>
    <row r="114" spans="2:18" s="1" customFormat="1" ht="29.25" customHeight="1">
      <c r="B114" s="47"/>
      <c r="C114" s="141" t="s">
        <v>93</v>
      </c>
      <c r="D114" s="142"/>
      <c r="E114" s="142"/>
      <c r="F114" s="142"/>
      <c r="G114" s="142"/>
      <c r="H114" s="142"/>
      <c r="I114" s="142"/>
      <c r="J114" s="142"/>
      <c r="K114" s="142"/>
      <c r="L114" s="143">
        <f>ROUND(SUM(N88+N106),2)</f>
        <v>0</v>
      </c>
      <c r="M114" s="143"/>
      <c r="N114" s="143"/>
      <c r="O114" s="143"/>
      <c r="P114" s="143"/>
      <c r="Q114" s="143"/>
      <c r="R114" s="49"/>
    </row>
    <row r="115" spans="2:18" s="1" customFormat="1" ht="6.95" customHeight="1">
      <c r="B115" s="76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8"/>
    </row>
    <row r="119" spans="2:18" s="1" customFormat="1" ht="6.95" customHeight="1">
      <c r="B119" s="79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1"/>
    </row>
    <row r="120" spans="2:18" s="1" customFormat="1" ht="36.95" customHeight="1">
      <c r="B120" s="47"/>
      <c r="C120" s="28" t="s">
        <v>134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9"/>
    </row>
    <row r="121" spans="2:18" s="1" customFormat="1" ht="6.95" customHeight="1">
      <c r="B121" s="47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9"/>
    </row>
    <row r="122" spans="2:18" s="1" customFormat="1" ht="30" customHeight="1">
      <c r="B122" s="47"/>
      <c r="C122" s="39" t="s">
        <v>19</v>
      </c>
      <c r="D122" s="48"/>
      <c r="E122" s="48"/>
      <c r="F122" s="146" t="str">
        <f>F6</f>
        <v>Masarykův domov mládeže a školní jídelna - repase oken+skl.dveří</v>
      </c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48"/>
      <c r="R122" s="49"/>
    </row>
    <row r="123" spans="2:18" s="1" customFormat="1" ht="36.95" customHeight="1">
      <c r="B123" s="47"/>
      <c r="C123" s="86" t="s">
        <v>101</v>
      </c>
      <c r="D123" s="48"/>
      <c r="E123" s="48"/>
      <c r="F123" s="88" t="str">
        <f>F7</f>
        <v>01 - Repase oken+skl.dveří-učebny,zrcadlový sál,vestibul,suterén,řediteství,byt.jednotka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9"/>
    </row>
    <row r="124" spans="2:18" s="1" customFormat="1" ht="6.95" customHeight="1">
      <c r="B124" s="47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9"/>
    </row>
    <row r="125" spans="2:18" s="1" customFormat="1" ht="18" customHeight="1">
      <c r="B125" s="47"/>
      <c r="C125" s="39" t="s">
        <v>23</v>
      </c>
      <c r="D125" s="48"/>
      <c r="E125" s="48"/>
      <c r="F125" s="34" t="str">
        <f>F9</f>
        <v xml:space="preserve"> </v>
      </c>
      <c r="G125" s="48"/>
      <c r="H125" s="48"/>
      <c r="I125" s="48"/>
      <c r="J125" s="48"/>
      <c r="K125" s="39" t="s">
        <v>25</v>
      </c>
      <c r="L125" s="48"/>
      <c r="M125" s="91" t="str">
        <f>IF(O9="","",O9)</f>
        <v>28. 10. 2017</v>
      </c>
      <c r="N125" s="91"/>
      <c r="O125" s="91"/>
      <c r="P125" s="91"/>
      <c r="Q125" s="48"/>
      <c r="R125" s="49"/>
    </row>
    <row r="126" spans="2:18" s="1" customFormat="1" ht="6.95" customHeight="1"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9"/>
    </row>
    <row r="127" spans="2:18" s="1" customFormat="1" ht="13.5">
      <c r="B127" s="47"/>
      <c r="C127" s="39" t="s">
        <v>27</v>
      </c>
      <c r="D127" s="48"/>
      <c r="E127" s="48"/>
      <c r="F127" s="34" t="str">
        <f>E12</f>
        <v xml:space="preserve"> </v>
      </c>
      <c r="G127" s="48"/>
      <c r="H127" s="48"/>
      <c r="I127" s="48"/>
      <c r="J127" s="48"/>
      <c r="K127" s="39" t="s">
        <v>32</v>
      </c>
      <c r="L127" s="48"/>
      <c r="M127" s="34" t="str">
        <f>E18</f>
        <v xml:space="preserve"> </v>
      </c>
      <c r="N127" s="34"/>
      <c r="O127" s="34"/>
      <c r="P127" s="34"/>
      <c r="Q127" s="34"/>
      <c r="R127" s="49"/>
    </row>
    <row r="128" spans="2:18" s="1" customFormat="1" ht="14.4" customHeight="1">
      <c r="B128" s="47"/>
      <c r="C128" s="39" t="s">
        <v>30</v>
      </c>
      <c r="D128" s="48"/>
      <c r="E128" s="48"/>
      <c r="F128" s="34" t="str">
        <f>IF(E15="","",E15)</f>
        <v>Vyplň údaj</v>
      </c>
      <c r="G128" s="48"/>
      <c r="H128" s="48"/>
      <c r="I128" s="48"/>
      <c r="J128" s="48"/>
      <c r="K128" s="39" t="s">
        <v>34</v>
      </c>
      <c r="L128" s="48"/>
      <c r="M128" s="34" t="str">
        <f>E21</f>
        <v xml:space="preserve"> </v>
      </c>
      <c r="N128" s="34"/>
      <c r="O128" s="34"/>
      <c r="P128" s="34"/>
      <c r="Q128" s="34"/>
      <c r="R128" s="49"/>
    </row>
    <row r="129" spans="2:18" s="1" customFormat="1" ht="10.3" customHeight="1">
      <c r="B129" s="47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9"/>
    </row>
    <row r="130" spans="2:27" s="8" customFormat="1" ht="29.25" customHeight="1">
      <c r="B130" s="186"/>
      <c r="C130" s="187" t="s">
        <v>135</v>
      </c>
      <c r="D130" s="188" t="s">
        <v>136</v>
      </c>
      <c r="E130" s="188" t="s">
        <v>57</v>
      </c>
      <c r="F130" s="188" t="s">
        <v>137</v>
      </c>
      <c r="G130" s="188"/>
      <c r="H130" s="188"/>
      <c r="I130" s="188"/>
      <c r="J130" s="188" t="s">
        <v>138</v>
      </c>
      <c r="K130" s="188" t="s">
        <v>139</v>
      </c>
      <c r="L130" s="188" t="s">
        <v>140</v>
      </c>
      <c r="M130" s="188"/>
      <c r="N130" s="188" t="s">
        <v>106</v>
      </c>
      <c r="O130" s="188"/>
      <c r="P130" s="188"/>
      <c r="Q130" s="189"/>
      <c r="R130" s="190"/>
      <c r="T130" s="101" t="s">
        <v>141</v>
      </c>
      <c r="U130" s="102" t="s">
        <v>39</v>
      </c>
      <c r="V130" s="102" t="s">
        <v>142</v>
      </c>
      <c r="W130" s="102" t="s">
        <v>143</v>
      </c>
      <c r="X130" s="102" t="s">
        <v>144</v>
      </c>
      <c r="Y130" s="102" t="s">
        <v>145</v>
      </c>
      <c r="Z130" s="102" t="s">
        <v>146</v>
      </c>
      <c r="AA130" s="103" t="s">
        <v>147</v>
      </c>
    </row>
    <row r="131" spans="2:63" s="1" customFormat="1" ht="29.25" customHeight="1">
      <c r="B131" s="47"/>
      <c r="C131" s="105" t="s">
        <v>103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191">
        <f>BK131</f>
        <v>0</v>
      </c>
      <c r="O131" s="192"/>
      <c r="P131" s="192"/>
      <c r="Q131" s="192"/>
      <c r="R131" s="49"/>
      <c r="T131" s="104"/>
      <c r="U131" s="68"/>
      <c r="V131" s="68"/>
      <c r="W131" s="193">
        <f>W132+W344+W837+W841</f>
        <v>0</v>
      </c>
      <c r="X131" s="68"/>
      <c r="Y131" s="193">
        <f>Y132+Y344+Y837+Y841</f>
        <v>1.4982982500000002</v>
      </c>
      <c r="Z131" s="68"/>
      <c r="AA131" s="194">
        <f>AA132+AA344+AA837+AA841</f>
        <v>6.800759500000001</v>
      </c>
      <c r="AT131" s="23" t="s">
        <v>74</v>
      </c>
      <c r="AU131" s="23" t="s">
        <v>108</v>
      </c>
      <c r="BK131" s="195">
        <f>BK132+BK344+BK837+BK841</f>
        <v>0</v>
      </c>
    </row>
    <row r="132" spans="2:63" s="9" customFormat="1" ht="37.4" customHeight="1">
      <c r="B132" s="196"/>
      <c r="C132" s="197"/>
      <c r="D132" s="198" t="s">
        <v>109</v>
      </c>
      <c r="E132" s="198"/>
      <c r="F132" s="198"/>
      <c r="G132" s="198"/>
      <c r="H132" s="198"/>
      <c r="I132" s="198"/>
      <c r="J132" s="198"/>
      <c r="K132" s="198"/>
      <c r="L132" s="198"/>
      <c r="M132" s="198"/>
      <c r="N132" s="170">
        <f>BK132</f>
        <v>0</v>
      </c>
      <c r="O132" s="165"/>
      <c r="P132" s="165"/>
      <c r="Q132" s="165"/>
      <c r="R132" s="199"/>
      <c r="T132" s="200"/>
      <c r="U132" s="197"/>
      <c r="V132" s="197"/>
      <c r="W132" s="201">
        <f>W133+W140+W182+W333+W342</f>
        <v>0</v>
      </c>
      <c r="X132" s="197"/>
      <c r="Y132" s="201">
        <f>Y133+Y140+Y182+Y333+Y342</f>
        <v>1.2051087900000002</v>
      </c>
      <c r="Z132" s="197"/>
      <c r="AA132" s="202">
        <f>AA133+AA140+AA182+AA333+AA342</f>
        <v>4.2863370000000005</v>
      </c>
      <c r="AR132" s="203" t="s">
        <v>83</v>
      </c>
      <c r="AT132" s="204" t="s">
        <v>74</v>
      </c>
      <c r="AU132" s="204" t="s">
        <v>75</v>
      </c>
      <c r="AY132" s="203" t="s">
        <v>148</v>
      </c>
      <c r="BK132" s="205">
        <f>BK133+BK140+BK182+BK333+BK342</f>
        <v>0</v>
      </c>
    </row>
    <row r="133" spans="2:63" s="9" customFormat="1" ht="19.9" customHeight="1">
      <c r="B133" s="196"/>
      <c r="C133" s="197"/>
      <c r="D133" s="206" t="s">
        <v>110</v>
      </c>
      <c r="E133" s="206"/>
      <c r="F133" s="206"/>
      <c r="G133" s="206"/>
      <c r="H133" s="206"/>
      <c r="I133" s="206"/>
      <c r="J133" s="206"/>
      <c r="K133" s="206"/>
      <c r="L133" s="206"/>
      <c r="M133" s="206"/>
      <c r="N133" s="207">
        <f>BK133</f>
        <v>0</v>
      </c>
      <c r="O133" s="208"/>
      <c r="P133" s="208"/>
      <c r="Q133" s="208"/>
      <c r="R133" s="199"/>
      <c r="T133" s="200"/>
      <c r="U133" s="197"/>
      <c r="V133" s="197"/>
      <c r="W133" s="201">
        <f>SUM(W134:W139)</f>
        <v>0</v>
      </c>
      <c r="X133" s="197"/>
      <c r="Y133" s="201">
        <f>SUM(Y134:Y139)</f>
        <v>0.10841472</v>
      </c>
      <c r="Z133" s="197"/>
      <c r="AA133" s="202">
        <f>SUM(AA134:AA139)</f>
        <v>0</v>
      </c>
      <c r="AR133" s="203" t="s">
        <v>83</v>
      </c>
      <c r="AT133" s="204" t="s">
        <v>74</v>
      </c>
      <c r="AU133" s="204" t="s">
        <v>83</v>
      </c>
      <c r="AY133" s="203" t="s">
        <v>148</v>
      </c>
      <c r="BK133" s="205">
        <f>SUM(BK134:BK139)</f>
        <v>0</v>
      </c>
    </row>
    <row r="134" spans="2:65" s="1" customFormat="1" ht="34.2" customHeight="1">
      <c r="B134" s="174"/>
      <c r="C134" s="209" t="s">
        <v>83</v>
      </c>
      <c r="D134" s="209" t="s">
        <v>149</v>
      </c>
      <c r="E134" s="210" t="s">
        <v>150</v>
      </c>
      <c r="F134" s="211" t="s">
        <v>151</v>
      </c>
      <c r="G134" s="211"/>
      <c r="H134" s="211"/>
      <c r="I134" s="211"/>
      <c r="J134" s="212" t="s">
        <v>152</v>
      </c>
      <c r="K134" s="213">
        <v>0.125</v>
      </c>
      <c r="L134" s="214">
        <v>0</v>
      </c>
      <c r="M134" s="214"/>
      <c r="N134" s="215">
        <f>ROUND(L134*K134,2)</f>
        <v>0</v>
      </c>
      <c r="O134" s="215"/>
      <c r="P134" s="215"/>
      <c r="Q134" s="215"/>
      <c r="R134" s="178"/>
      <c r="T134" s="216" t="s">
        <v>5</v>
      </c>
      <c r="U134" s="57" t="s">
        <v>40</v>
      </c>
      <c r="V134" s="48"/>
      <c r="W134" s="217">
        <f>V134*K134</f>
        <v>0</v>
      </c>
      <c r="X134" s="217">
        <v>0.7497</v>
      </c>
      <c r="Y134" s="217">
        <f>X134*K134</f>
        <v>0.0937125</v>
      </c>
      <c r="Z134" s="217">
        <v>0</v>
      </c>
      <c r="AA134" s="218">
        <f>Z134*K134</f>
        <v>0</v>
      </c>
      <c r="AR134" s="23" t="s">
        <v>153</v>
      </c>
      <c r="AT134" s="23" t="s">
        <v>149</v>
      </c>
      <c r="AU134" s="23" t="s">
        <v>99</v>
      </c>
      <c r="AY134" s="23" t="s">
        <v>148</v>
      </c>
      <c r="BE134" s="133">
        <f>IF(U134="základní",N134,0)</f>
        <v>0</v>
      </c>
      <c r="BF134" s="133">
        <f>IF(U134="snížená",N134,0)</f>
        <v>0</v>
      </c>
      <c r="BG134" s="133">
        <f>IF(U134="zákl. přenesená",N134,0)</f>
        <v>0</v>
      </c>
      <c r="BH134" s="133">
        <f>IF(U134="sníž. přenesená",N134,0)</f>
        <v>0</v>
      </c>
      <c r="BI134" s="133">
        <f>IF(U134="nulová",N134,0)</f>
        <v>0</v>
      </c>
      <c r="BJ134" s="23" t="s">
        <v>83</v>
      </c>
      <c r="BK134" s="133">
        <f>ROUND(L134*K134,2)</f>
        <v>0</v>
      </c>
      <c r="BL134" s="23" t="s">
        <v>153</v>
      </c>
      <c r="BM134" s="23" t="s">
        <v>154</v>
      </c>
    </row>
    <row r="135" spans="2:51" s="10" customFormat="1" ht="14.4" customHeight="1">
      <c r="B135" s="219"/>
      <c r="C135" s="220"/>
      <c r="D135" s="220"/>
      <c r="E135" s="221" t="s">
        <v>5</v>
      </c>
      <c r="F135" s="222" t="s">
        <v>155</v>
      </c>
      <c r="G135" s="223"/>
      <c r="H135" s="223"/>
      <c r="I135" s="223"/>
      <c r="J135" s="220"/>
      <c r="K135" s="224">
        <v>0.125</v>
      </c>
      <c r="L135" s="220"/>
      <c r="M135" s="220"/>
      <c r="N135" s="220"/>
      <c r="O135" s="220"/>
      <c r="P135" s="220"/>
      <c r="Q135" s="220"/>
      <c r="R135" s="225"/>
      <c r="T135" s="226"/>
      <c r="U135" s="220"/>
      <c r="V135" s="220"/>
      <c r="W135" s="220"/>
      <c r="X135" s="220"/>
      <c r="Y135" s="220"/>
      <c r="Z135" s="220"/>
      <c r="AA135" s="227"/>
      <c r="AT135" s="228" t="s">
        <v>156</v>
      </c>
      <c r="AU135" s="228" t="s">
        <v>99</v>
      </c>
      <c r="AV135" s="10" t="s">
        <v>99</v>
      </c>
      <c r="AW135" s="10" t="s">
        <v>33</v>
      </c>
      <c r="AX135" s="10" t="s">
        <v>83</v>
      </c>
      <c r="AY135" s="228" t="s">
        <v>148</v>
      </c>
    </row>
    <row r="136" spans="2:65" s="1" customFormat="1" ht="34.2" customHeight="1">
      <c r="B136" s="174"/>
      <c r="C136" s="209" t="s">
        <v>99</v>
      </c>
      <c r="D136" s="209" t="s">
        <v>149</v>
      </c>
      <c r="E136" s="210" t="s">
        <v>157</v>
      </c>
      <c r="F136" s="211" t="s">
        <v>158</v>
      </c>
      <c r="G136" s="211"/>
      <c r="H136" s="211"/>
      <c r="I136" s="211"/>
      <c r="J136" s="212" t="s">
        <v>159</v>
      </c>
      <c r="K136" s="213">
        <v>0.523</v>
      </c>
      <c r="L136" s="214">
        <v>0</v>
      </c>
      <c r="M136" s="214"/>
      <c r="N136" s="215">
        <f>ROUND(L136*K136,2)</f>
        <v>0</v>
      </c>
      <c r="O136" s="215"/>
      <c r="P136" s="215"/>
      <c r="Q136" s="215"/>
      <c r="R136" s="178"/>
      <c r="T136" s="216" t="s">
        <v>5</v>
      </c>
      <c r="U136" s="57" t="s">
        <v>40</v>
      </c>
      <c r="V136" s="48"/>
      <c r="W136" s="217">
        <f>V136*K136</f>
        <v>0</v>
      </c>
      <c r="X136" s="217">
        <v>0</v>
      </c>
      <c r="Y136" s="217">
        <f>X136*K136</f>
        <v>0</v>
      </c>
      <c r="Z136" s="217">
        <v>0</v>
      </c>
      <c r="AA136" s="218">
        <f>Z136*K136</f>
        <v>0</v>
      </c>
      <c r="AR136" s="23" t="s">
        <v>153</v>
      </c>
      <c r="AT136" s="23" t="s">
        <v>149</v>
      </c>
      <c r="AU136" s="23" t="s">
        <v>99</v>
      </c>
      <c r="AY136" s="23" t="s">
        <v>148</v>
      </c>
      <c r="BE136" s="133">
        <f>IF(U136="základní",N136,0)</f>
        <v>0</v>
      </c>
      <c r="BF136" s="133">
        <f>IF(U136="snížená",N136,0)</f>
        <v>0</v>
      </c>
      <c r="BG136" s="133">
        <f>IF(U136="zákl. přenesená",N136,0)</f>
        <v>0</v>
      </c>
      <c r="BH136" s="133">
        <f>IF(U136="sníž. přenesená",N136,0)</f>
        <v>0</v>
      </c>
      <c r="BI136" s="133">
        <f>IF(U136="nulová",N136,0)</f>
        <v>0</v>
      </c>
      <c r="BJ136" s="23" t="s">
        <v>83</v>
      </c>
      <c r="BK136" s="133">
        <f>ROUND(L136*K136,2)</f>
        <v>0</v>
      </c>
      <c r="BL136" s="23" t="s">
        <v>153</v>
      </c>
      <c r="BM136" s="23" t="s">
        <v>160</v>
      </c>
    </row>
    <row r="137" spans="2:51" s="10" customFormat="1" ht="14.4" customHeight="1">
      <c r="B137" s="219"/>
      <c r="C137" s="220"/>
      <c r="D137" s="220"/>
      <c r="E137" s="221" t="s">
        <v>5</v>
      </c>
      <c r="F137" s="222" t="s">
        <v>161</v>
      </c>
      <c r="G137" s="223"/>
      <c r="H137" s="223"/>
      <c r="I137" s="223"/>
      <c r="J137" s="220"/>
      <c r="K137" s="224">
        <v>0.523</v>
      </c>
      <c r="L137" s="220"/>
      <c r="M137" s="220"/>
      <c r="N137" s="220"/>
      <c r="O137" s="220"/>
      <c r="P137" s="220"/>
      <c r="Q137" s="220"/>
      <c r="R137" s="225"/>
      <c r="T137" s="226"/>
      <c r="U137" s="220"/>
      <c r="V137" s="220"/>
      <c r="W137" s="220"/>
      <c r="X137" s="220"/>
      <c r="Y137" s="220"/>
      <c r="Z137" s="220"/>
      <c r="AA137" s="227"/>
      <c r="AT137" s="228" t="s">
        <v>156</v>
      </c>
      <c r="AU137" s="228" t="s">
        <v>99</v>
      </c>
      <c r="AV137" s="10" t="s">
        <v>99</v>
      </c>
      <c r="AW137" s="10" t="s">
        <v>33</v>
      </c>
      <c r="AX137" s="10" t="s">
        <v>83</v>
      </c>
      <c r="AY137" s="228" t="s">
        <v>148</v>
      </c>
    </row>
    <row r="138" spans="2:65" s="1" customFormat="1" ht="34.2" customHeight="1">
      <c r="B138" s="174"/>
      <c r="C138" s="209" t="s">
        <v>162</v>
      </c>
      <c r="D138" s="209" t="s">
        <v>149</v>
      </c>
      <c r="E138" s="210" t="s">
        <v>163</v>
      </c>
      <c r="F138" s="211" t="s">
        <v>164</v>
      </c>
      <c r="G138" s="211"/>
      <c r="H138" s="211"/>
      <c r="I138" s="211"/>
      <c r="J138" s="212" t="s">
        <v>159</v>
      </c>
      <c r="K138" s="213">
        <v>0.366</v>
      </c>
      <c r="L138" s="214">
        <v>0</v>
      </c>
      <c r="M138" s="214"/>
      <c r="N138" s="215">
        <f>ROUND(L138*K138,2)</f>
        <v>0</v>
      </c>
      <c r="O138" s="215"/>
      <c r="P138" s="215"/>
      <c r="Q138" s="215"/>
      <c r="R138" s="178"/>
      <c r="T138" s="216" t="s">
        <v>5</v>
      </c>
      <c r="U138" s="57" t="s">
        <v>40</v>
      </c>
      <c r="V138" s="48"/>
      <c r="W138" s="217">
        <f>V138*K138</f>
        <v>0</v>
      </c>
      <c r="X138" s="217">
        <v>0.04017</v>
      </c>
      <c r="Y138" s="217">
        <f>X138*K138</f>
        <v>0.014702219999999998</v>
      </c>
      <c r="Z138" s="217">
        <v>0</v>
      </c>
      <c r="AA138" s="218">
        <f>Z138*K138</f>
        <v>0</v>
      </c>
      <c r="AR138" s="23" t="s">
        <v>153</v>
      </c>
      <c r="AT138" s="23" t="s">
        <v>149</v>
      </c>
      <c r="AU138" s="23" t="s">
        <v>99</v>
      </c>
      <c r="AY138" s="23" t="s">
        <v>148</v>
      </c>
      <c r="BE138" s="133">
        <f>IF(U138="základní",N138,0)</f>
        <v>0</v>
      </c>
      <c r="BF138" s="133">
        <f>IF(U138="snížená",N138,0)</f>
        <v>0</v>
      </c>
      <c r="BG138" s="133">
        <f>IF(U138="zákl. přenesená",N138,0)</f>
        <v>0</v>
      </c>
      <c r="BH138" s="133">
        <f>IF(U138="sníž. přenesená",N138,0)</f>
        <v>0</v>
      </c>
      <c r="BI138" s="133">
        <f>IF(U138="nulová",N138,0)</f>
        <v>0</v>
      </c>
      <c r="BJ138" s="23" t="s">
        <v>83</v>
      </c>
      <c r="BK138" s="133">
        <f>ROUND(L138*K138,2)</f>
        <v>0</v>
      </c>
      <c r="BL138" s="23" t="s">
        <v>153</v>
      </c>
      <c r="BM138" s="23" t="s">
        <v>165</v>
      </c>
    </row>
    <row r="139" spans="2:51" s="10" customFormat="1" ht="14.4" customHeight="1">
      <c r="B139" s="219"/>
      <c r="C139" s="220"/>
      <c r="D139" s="220"/>
      <c r="E139" s="221" t="s">
        <v>5</v>
      </c>
      <c r="F139" s="222" t="s">
        <v>166</v>
      </c>
      <c r="G139" s="223"/>
      <c r="H139" s="223"/>
      <c r="I139" s="223"/>
      <c r="J139" s="220"/>
      <c r="K139" s="224">
        <v>0.366</v>
      </c>
      <c r="L139" s="220"/>
      <c r="M139" s="220"/>
      <c r="N139" s="220"/>
      <c r="O139" s="220"/>
      <c r="P139" s="220"/>
      <c r="Q139" s="220"/>
      <c r="R139" s="225"/>
      <c r="T139" s="226"/>
      <c r="U139" s="220"/>
      <c r="V139" s="220"/>
      <c r="W139" s="220"/>
      <c r="X139" s="220"/>
      <c r="Y139" s="220"/>
      <c r="Z139" s="220"/>
      <c r="AA139" s="227"/>
      <c r="AT139" s="228" t="s">
        <v>156</v>
      </c>
      <c r="AU139" s="228" t="s">
        <v>99</v>
      </c>
      <c r="AV139" s="10" t="s">
        <v>99</v>
      </c>
      <c r="AW139" s="10" t="s">
        <v>33</v>
      </c>
      <c r="AX139" s="10" t="s">
        <v>83</v>
      </c>
      <c r="AY139" s="228" t="s">
        <v>148</v>
      </c>
    </row>
    <row r="140" spans="2:63" s="9" customFormat="1" ht="29.85" customHeight="1">
      <c r="B140" s="196"/>
      <c r="C140" s="197"/>
      <c r="D140" s="206" t="s">
        <v>111</v>
      </c>
      <c r="E140" s="206"/>
      <c r="F140" s="206"/>
      <c r="G140" s="206"/>
      <c r="H140" s="206"/>
      <c r="I140" s="206"/>
      <c r="J140" s="206"/>
      <c r="K140" s="206"/>
      <c r="L140" s="206"/>
      <c r="M140" s="206"/>
      <c r="N140" s="207">
        <f>BK140</f>
        <v>0</v>
      </c>
      <c r="O140" s="208"/>
      <c r="P140" s="208"/>
      <c r="Q140" s="208"/>
      <c r="R140" s="199"/>
      <c r="T140" s="200"/>
      <c r="U140" s="197"/>
      <c r="V140" s="197"/>
      <c r="W140" s="201">
        <f>SUM(W141:W181)</f>
        <v>0</v>
      </c>
      <c r="X140" s="197"/>
      <c r="Y140" s="201">
        <f>SUM(Y141:Y181)</f>
        <v>1.09669407</v>
      </c>
      <c r="Z140" s="197"/>
      <c r="AA140" s="202">
        <f>SUM(AA141:AA181)</f>
        <v>0</v>
      </c>
      <c r="AR140" s="203" t="s">
        <v>83</v>
      </c>
      <c r="AT140" s="204" t="s">
        <v>74</v>
      </c>
      <c r="AU140" s="204" t="s">
        <v>83</v>
      </c>
      <c r="AY140" s="203" t="s">
        <v>148</v>
      </c>
      <c r="BK140" s="205">
        <f>SUM(BK141:BK181)</f>
        <v>0</v>
      </c>
    </row>
    <row r="141" spans="2:65" s="1" customFormat="1" ht="22.8" customHeight="1">
      <c r="B141" s="174"/>
      <c r="C141" s="209" t="s">
        <v>153</v>
      </c>
      <c r="D141" s="209" t="s">
        <v>149</v>
      </c>
      <c r="E141" s="210" t="s">
        <v>167</v>
      </c>
      <c r="F141" s="211" t="s">
        <v>168</v>
      </c>
      <c r="G141" s="211"/>
      <c r="H141" s="211"/>
      <c r="I141" s="211"/>
      <c r="J141" s="212" t="s">
        <v>159</v>
      </c>
      <c r="K141" s="213">
        <v>1.65</v>
      </c>
      <c r="L141" s="214">
        <v>0</v>
      </c>
      <c r="M141" s="214"/>
      <c r="N141" s="215">
        <f>ROUND(L141*K141,2)</f>
        <v>0</v>
      </c>
      <c r="O141" s="215"/>
      <c r="P141" s="215"/>
      <c r="Q141" s="215"/>
      <c r="R141" s="178"/>
      <c r="T141" s="216" t="s">
        <v>5</v>
      </c>
      <c r="U141" s="57" t="s">
        <v>40</v>
      </c>
      <c r="V141" s="48"/>
      <c r="W141" s="217">
        <f>V141*K141</f>
        <v>0</v>
      </c>
      <c r="X141" s="217">
        <v>0.04</v>
      </c>
      <c r="Y141" s="217">
        <f>X141*K141</f>
        <v>0.066</v>
      </c>
      <c r="Z141" s="217">
        <v>0</v>
      </c>
      <c r="AA141" s="218">
        <f>Z141*K141</f>
        <v>0</v>
      </c>
      <c r="AR141" s="23" t="s">
        <v>153</v>
      </c>
      <c r="AT141" s="23" t="s">
        <v>149</v>
      </c>
      <c r="AU141" s="23" t="s">
        <v>99</v>
      </c>
      <c r="AY141" s="23" t="s">
        <v>148</v>
      </c>
      <c r="BE141" s="133">
        <f>IF(U141="základní",N141,0)</f>
        <v>0</v>
      </c>
      <c r="BF141" s="133">
        <f>IF(U141="snížená",N141,0)</f>
        <v>0</v>
      </c>
      <c r="BG141" s="133">
        <f>IF(U141="zákl. přenesená",N141,0)</f>
        <v>0</v>
      </c>
      <c r="BH141" s="133">
        <f>IF(U141="sníž. přenesená",N141,0)</f>
        <v>0</v>
      </c>
      <c r="BI141" s="133">
        <f>IF(U141="nulová",N141,0)</f>
        <v>0</v>
      </c>
      <c r="BJ141" s="23" t="s">
        <v>83</v>
      </c>
      <c r="BK141" s="133">
        <f>ROUND(L141*K141,2)</f>
        <v>0</v>
      </c>
      <c r="BL141" s="23" t="s">
        <v>153</v>
      </c>
      <c r="BM141" s="23" t="s">
        <v>169</v>
      </c>
    </row>
    <row r="142" spans="2:51" s="10" customFormat="1" ht="22.8" customHeight="1">
      <c r="B142" s="219"/>
      <c r="C142" s="220"/>
      <c r="D142" s="220"/>
      <c r="E142" s="221" t="s">
        <v>5</v>
      </c>
      <c r="F142" s="222" t="s">
        <v>170</v>
      </c>
      <c r="G142" s="223"/>
      <c r="H142" s="223"/>
      <c r="I142" s="223"/>
      <c r="J142" s="220"/>
      <c r="K142" s="224">
        <v>1.65</v>
      </c>
      <c r="L142" s="220"/>
      <c r="M142" s="220"/>
      <c r="N142" s="220"/>
      <c r="O142" s="220"/>
      <c r="P142" s="220"/>
      <c r="Q142" s="220"/>
      <c r="R142" s="225"/>
      <c r="T142" s="226"/>
      <c r="U142" s="220"/>
      <c r="V142" s="220"/>
      <c r="W142" s="220"/>
      <c r="X142" s="220"/>
      <c r="Y142" s="220"/>
      <c r="Z142" s="220"/>
      <c r="AA142" s="227"/>
      <c r="AT142" s="228" t="s">
        <v>156</v>
      </c>
      <c r="AU142" s="228" t="s">
        <v>99</v>
      </c>
      <c r="AV142" s="10" t="s">
        <v>99</v>
      </c>
      <c r="AW142" s="10" t="s">
        <v>33</v>
      </c>
      <c r="AX142" s="10" t="s">
        <v>83</v>
      </c>
      <c r="AY142" s="228" t="s">
        <v>148</v>
      </c>
    </row>
    <row r="143" spans="2:65" s="1" customFormat="1" ht="34.2" customHeight="1">
      <c r="B143" s="174"/>
      <c r="C143" s="209" t="s">
        <v>171</v>
      </c>
      <c r="D143" s="209" t="s">
        <v>149</v>
      </c>
      <c r="E143" s="210" t="s">
        <v>172</v>
      </c>
      <c r="F143" s="211" t="s">
        <v>173</v>
      </c>
      <c r="G143" s="211"/>
      <c r="H143" s="211"/>
      <c r="I143" s="211"/>
      <c r="J143" s="212" t="s">
        <v>159</v>
      </c>
      <c r="K143" s="213">
        <v>2.613</v>
      </c>
      <c r="L143" s="214">
        <v>0</v>
      </c>
      <c r="M143" s="214"/>
      <c r="N143" s="215">
        <f>ROUND(L143*K143,2)</f>
        <v>0</v>
      </c>
      <c r="O143" s="215"/>
      <c r="P143" s="215"/>
      <c r="Q143" s="215"/>
      <c r="R143" s="178"/>
      <c r="T143" s="216" t="s">
        <v>5</v>
      </c>
      <c r="U143" s="57" t="s">
        <v>40</v>
      </c>
      <c r="V143" s="48"/>
      <c r="W143" s="217">
        <f>V143*K143</f>
        <v>0</v>
      </c>
      <c r="X143" s="217">
        <v>0.00489</v>
      </c>
      <c r="Y143" s="217">
        <f>X143*K143</f>
        <v>0.01277757</v>
      </c>
      <c r="Z143" s="217">
        <v>0</v>
      </c>
      <c r="AA143" s="218">
        <f>Z143*K143</f>
        <v>0</v>
      </c>
      <c r="AR143" s="23" t="s">
        <v>153</v>
      </c>
      <c r="AT143" s="23" t="s">
        <v>149</v>
      </c>
      <c r="AU143" s="23" t="s">
        <v>99</v>
      </c>
      <c r="AY143" s="23" t="s">
        <v>148</v>
      </c>
      <c r="BE143" s="133">
        <f>IF(U143="základní",N143,0)</f>
        <v>0</v>
      </c>
      <c r="BF143" s="133">
        <f>IF(U143="snížená",N143,0)</f>
        <v>0</v>
      </c>
      <c r="BG143" s="133">
        <f>IF(U143="zákl. přenesená",N143,0)</f>
        <v>0</v>
      </c>
      <c r="BH143" s="133">
        <f>IF(U143="sníž. přenesená",N143,0)</f>
        <v>0</v>
      </c>
      <c r="BI143" s="133">
        <f>IF(U143="nulová",N143,0)</f>
        <v>0</v>
      </c>
      <c r="BJ143" s="23" t="s">
        <v>83</v>
      </c>
      <c r="BK143" s="133">
        <f>ROUND(L143*K143,2)</f>
        <v>0</v>
      </c>
      <c r="BL143" s="23" t="s">
        <v>153</v>
      </c>
      <c r="BM143" s="23" t="s">
        <v>174</v>
      </c>
    </row>
    <row r="144" spans="2:51" s="11" customFormat="1" ht="14.4" customHeight="1">
      <c r="B144" s="229"/>
      <c r="C144" s="230"/>
      <c r="D144" s="230"/>
      <c r="E144" s="231" t="s">
        <v>5</v>
      </c>
      <c r="F144" s="232" t="s">
        <v>175</v>
      </c>
      <c r="G144" s="233"/>
      <c r="H144" s="233"/>
      <c r="I144" s="233"/>
      <c r="J144" s="230"/>
      <c r="K144" s="231" t="s">
        <v>5</v>
      </c>
      <c r="L144" s="230"/>
      <c r="M144" s="230"/>
      <c r="N144" s="230"/>
      <c r="O144" s="230"/>
      <c r="P144" s="230"/>
      <c r="Q144" s="230"/>
      <c r="R144" s="234"/>
      <c r="T144" s="235"/>
      <c r="U144" s="230"/>
      <c r="V144" s="230"/>
      <c r="W144" s="230"/>
      <c r="X144" s="230"/>
      <c r="Y144" s="230"/>
      <c r="Z144" s="230"/>
      <c r="AA144" s="236"/>
      <c r="AT144" s="237" t="s">
        <v>156</v>
      </c>
      <c r="AU144" s="237" t="s">
        <v>99</v>
      </c>
      <c r="AV144" s="11" t="s">
        <v>83</v>
      </c>
      <c r="AW144" s="11" t="s">
        <v>33</v>
      </c>
      <c r="AX144" s="11" t="s">
        <v>75</v>
      </c>
      <c r="AY144" s="237" t="s">
        <v>148</v>
      </c>
    </row>
    <row r="145" spans="2:51" s="10" customFormat="1" ht="22.8" customHeight="1">
      <c r="B145" s="219"/>
      <c r="C145" s="220"/>
      <c r="D145" s="220"/>
      <c r="E145" s="221" t="s">
        <v>5</v>
      </c>
      <c r="F145" s="238" t="s">
        <v>176</v>
      </c>
      <c r="G145" s="220"/>
      <c r="H145" s="220"/>
      <c r="I145" s="220"/>
      <c r="J145" s="220"/>
      <c r="K145" s="224">
        <v>1.881</v>
      </c>
      <c r="L145" s="220"/>
      <c r="M145" s="220"/>
      <c r="N145" s="220"/>
      <c r="O145" s="220"/>
      <c r="P145" s="220"/>
      <c r="Q145" s="220"/>
      <c r="R145" s="225"/>
      <c r="T145" s="226"/>
      <c r="U145" s="220"/>
      <c r="V145" s="220"/>
      <c r="W145" s="220"/>
      <c r="X145" s="220"/>
      <c r="Y145" s="220"/>
      <c r="Z145" s="220"/>
      <c r="AA145" s="227"/>
      <c r="AT145" s="228" t="s">
        <v>156</v>
      </c>
      <c r="AU145" s="228" t="s">
        <v>99</v>
      </c>
      <c r="AV145" s="10" t="s">
        <v>99</v>
      </c>
      <c r="AW145" s="10" t="s">
        <v>33</v>
      </c>
      <c r="AX145" s="10" t="s">
        <v>75</v>
      </c>
      <c r="AY145" s="228" t="s">
        <v>148</v>
      </c>
    </row>
    <row r="146" spans="2:51" s="10" customFormat="1" ht="14.4" customHeight="1">
      <c r="B146" s="219"/>
      <c r="C146" s="220"/>
      <c r="D146" s="220"/>
      <c r="E146" s="221" t="s">
        <v>5</v>
      </c>
      <c r="F146" s="238" t="s">
        <v>177</v>
      </c>
      <c r="G146" s="220"/>
      <c r="H146" s="220"/>
      <c r="I146" s="220"/>
      <c r="J146" s="220"/>
      <c r="K146" s="224">
        <v>0.732</v>
      </c>
      <c r="L146" s="220"/>
      <c r="M146" s="220"/>
      <c r="N146" s="220"/>
      <c r="O146" s="220"/>
      <c r="P146" s="220"/>
      <c r="Q146" s="220"/>
      <c r="R146" s="225"/>
      <c r="T146" s="226"/>
      <c r="U146" s="220"/>
      <c r="V146" s="220"/>
      <c r="W146" s="220"/>
      <c r="X146" s="220"/>
      <c r="Y146" s="220"/>
      <c r="Z146" s="220"/>
      <c r="AA146" s="227"/>
      <c r="AT146" s="228" t="s">
        <v>156</v>
      </c>
      <c r="AU146" s="228" t="s">
        <v>99</v>
      </c>
      <c r="AV146" s="10" t="s">
        <v>99</v>
      </c>
      <c r="AW146" s="10" t="s">
        <v>33</v>
      </c>
      <c r="AX146" s="10" t="s">
        <v>75</v>
      </c>
      <c r="AY146" s="228" t="s">
        <v>148</v>
      </c>
    </row>
    <row r="147" spans="2:51" s="12" customFormat="1" ht="14.4" customHeight="1">
      <c r="B147" s="239"/>
      <c r="C147" s="240"/>
      <c r="D147" s="240"/>
      <c r="E147" s="241" t="s">
        <v>5</v>
      </c>
      <c r="F147" s="242" t="s">
        <v>178</v>
      </c>
      <c r="G147" s="240"/>
      <c r="H147" s="240"/>
      <c r="I147" s="240"/>
      <c r="J147" s="240"/>
      <c r="K147" s="243">
        <v>2.613</v>
      </c>
      <c r="L147" s="240"/>
      <c r="M147" s="240"/>
      <c r="N147" s="240"/>
      <c r="O147" s="240"/>
      <c r="P147" s="240"/>
      <c r="Q147" s="240"/>
      <c r="R147" s="244"/>
      <c r="T147" s="245"/>
      <c r="U147" s="240"/>
      <c r="V147" s="240"/>
      <c r="W147" s="240"/>
      <c r="X147" s="240"/>
      <c r="Y147" s="240"/>
      <c r="Z147" s="240"/>
      <c r="AA147" s="246"/>
      <c r="AT147" s="247" t="s">
        <v>156</v>
      </c>
      <c r="AU147" s="247" t="s">
        <v>99</v>
      </c>
      <c r="AV147" s="12" t="s">
        <v>153</v>
      </c>
      <c r="AW147" s="12" t="s">
        <v>33</v>
      </c>
      <c r="AX147" s="12" t="s">
        <v>83</v>
      </c>
      <c r="AY147" s="247" t="s">
        <v>148</v>
      </c>
    </row>
    <row r="148" spans="2:65" s="1" customFormat="1" ht="22.8" customHeight="1">
      <c r="B148" s="174"/>
      <c r="C148" s="209" t="s">
        <v>179</v>
      </c>
      <c r="D148" s="209" t="s">
        <v>149</v>
      </c>
      <c r="E148" s="210" t="s">
        <v>180</v>
      </c>
      <c r="F148" s="211" t="s">
        <v>181</v>
      </c>
      <c r="G148" s="211"/>
      <c r="H148" s="211"/>
      <c r="I148" s="211"/>
      <c r="J148" s="212" t="s">
        <v>159</v>
      </c>
      <c r="K148" s="213">
        <v>2.613</v>
      </c>
      <c r="L148" s="214">
        <v>0</v>
      </c>
      <c r="M148" s="214"/>
      <c r="N148" s="215">
        <f>ROUND(L148*K148,2)</f>
        <v>0</v>
      </c>
      <c r="O148" s="215"/>
      <c r="P148" s="215"/>
      <c r="Q148" s="215"/>
      <c r="R148" s="178"/>
      <c r="T148" s="216" t="s">
        <v>5</v>
      </c>
      <c r="U148" s="57" t="s">
        <v>40</v>
      </c>
      <c r="V148" s="48"/>
      <c r="W148" s="217">
        <f>V148*K148</f>
        <v>0</v>
      </c>
      <c r="X148" s="217">
        <v>0.003</v>
      </c>
      <c r="Y148" s="217">
        <f>X148*K148</f>
        <v>0.007839</v>
      </c>
      <c r="Z148" s="217">
        <v>0</v>
      </c>
      <c r="AA148" s="218">
        <f>Z148*K148</f>
        <v>0</v>
      </c>
      <c r="AR148" s="23" t="s">
        <v>153</v>
      </c>
      <c r="AT148" s="23" t="s">
        <v>149</v>
      </c>
      <c r="AU148" s="23" t="s">
        <v>99</v>
      </c>
      <c r="AY148" s="23" t="s">
        <v>148</v>
      </c>
      <c r="BE148" s="133">
        <f>IF(U148="základní",N148,0)</f>
        <v>0</v>
      </c>
      <c r="BF148" s="133">
        <f>IF(U148="snížená",N148,0)</f>
        <v>0</v>
      </c>
      <c r="BG148" s="133">
        <f>IF(U148="zákl. přenesená",N148,0)</f>
        <v>0</v>
      </c>
      <c r="BH148" s="133">
        <f>IF(U148="sníž. přenesená",N148,0)</f>
        <v>0</v>
      </c>
      <c r="BI148" s="133">
        <f>IF(U148="nulová",N148,0)</f>
        <v>0</v>
      </c>
      <c r="BJ148" s="23" t="s">
        <v>83</v>
      </c>
      <c r="BK148" s="133">
        <f>ROUND(L148*K148,2)</f>
        <v>0</v>
      </c>
      <c r="BL148" s="23" t="s">
        <v>153</v>
      </c>
      <c r="BM148" s="23" t="s">
        <v>182</v>
      </c>
    </row>
    <row r="149" spans="2:51" s="11" customFormat="1" ht="14.4" customHeight="1">
      <c r="B149" s="229"/>
      <c r="C149" s="230"/>
      <c r="D149" s="230"/>
      <c r="E149" s="231" t="s">
        <v>5</v>
      </c>
      <c r="F149" s="232" t="s">
        <v>175</v>
      </c>
      <c r="G149" s="233"/>
      <c r="H149" s="233"/>
      <c r="I149" s="233"/>
      <c r="J149" s="230"/>
      <c r="K149" s="231" t="s">
        <v>5</v>
      </c>
      <c r="L149" s="230"/>
      <c r="M149" s="230"/>
      <c r="N149" s="230"/>
      <c r="O149" s="230"/>
      <c r="P149" s="230"/>
      <c r="Q149" s="230"/>
      <c r="R149" s="234"/>
      <c r="T149" s="235"/>
      <c r="U149" s="230"/>
      <c r="V149" s="230"/>
      <c r="W149" s="230"/>
      <c r="X149" s="230"/>
      <c r="Y149" s="230"/>
      <c r="Z149" s="230"/>
      <c r="AA149" s="236"/>
      <c r="AT149" s="237" t="s">
        <v>156</v>
      </c>
      <c r="AU149" s="237" t="s">
        <v>99</v>
      </c>
      <c r="AV149" s="11" t="s">
        <v>83</v>
      </c>
      <c r="AW149" s="11" t="s">
        <v>33</v>
      </c>
      <c r="AX149" s="11" t="s">
        <v>75</v>
      </c>
      <c r="AY149" s="237" t="s">
        <v>148</v>
      </c>
    </row>
    <row r="150" spans="2:51" s="10" customFormat="1" ht="22.8" customHeight="1">
      <c r="B150" s="219"/>
      <c r="C150" s="220"/>
      <c r="D150" s="220"/>
      <c r="E150" s="221" t="s">
        <v>5</v>
      </c>
      <c r="F150" s="238" t="s">
        <v>176</v>
      </c>
      <c r="G150" s="220"/>
      <c r="H150" s="220"/>
      <c r="I150" s="220"/>
      <c r="J150" s="220"/>
      <c r="K150" s="224">
        <v>1.881</v>
      </c>
      <c r="L150" s="220"/>
      <c r="M150" s="220"/>
      <c r="N150" s="220"/>
      <c r="O150" s="220"/>
      <c r="P150" s="220"/>
      <c r="Q150" s="220"/>
      <c r="R150" s="225"/>
      <c r="T150" s="226"/>
      <c r="U150" s="220"/>
      <c r="V150" s="220"/>
      <c r="W150" s="220"/>
      <c r="X150" s="220"/>
      <c r="Y150" s="220"/>
      <c r="Z150" s="220"/>
      <c r="AA150" s="227"/>
      <c r="AT150" s="228" t="s">
        <v>156</v>
      </c>
      <c r="AU150" s="228" t="s">
        <v>99</v>
      </c>
      <c r="AV150" s="10" t="s">
        <v>99</v>
      </c>
      <c r="AW150" s="10" t="s">
        <v>33</v>
      </c>
      <c r="AX150" s="10" t="s">
        <v>75</v>
      </c>
      <c r="AY150" s="228" t="s">
        <v>148</v>
      </c>
    </row>
    <row r="151" spans="2:51" s="10" customFormat="1" ht="14.4" customHeight="1">
      <c r="B151" s="219"/>
      <c r="C151" s="220"/>
      <c r="D151" s="220"/>
      <c r="E151" s="221" t="s">
        <v>5</v>
      </c>
      <c r="F151" s="238" t="s">
        <v>177</v>
      </c>
      <c r="G151" s="220"/>
      <c r="H151" s="220"/>
      <c r="I151" s="220"/>
      <c r="J151" s="220"/>
      <c r="K151" s="224">
        <v>0.732</v>
      </c>
      <c r="L151" s="220"/>
      <c r="M151" s="220"/>
      <c r="N151" s="220"/>
      <c r="O151" s="220"/>
      <c r="P151" s="220"/>
      <c r="Q151" s="220"/>
      <c r="R151" s="225"/>
      <c r="T151" s="226"/>
      <c r="U151" s="220"/>
      <c r="V151" s="220"/>
      <c r="W151" s="220"/>
      <c r="X151" s="220"/>
      <c r="Y151" s="220"/>
      <c r="Z151" s="220"/>
      <c r="AA151" s="227"/>
      <c r="AT151" s="228" t="s">
        <v>156</v>
      </c>
      <c r="AU151" s="228" t="s">
        <v>99</v>
      </c>
      <c r="AV151" s="10" t="s">
        <v>99</v>
      </c>
      <c r="AW151" s="10" t="s">
        <v>33</v>
      </c>
      <c r="AX151" s="10" t="s">
        <v>75</v>
      </c>
      <c r="AY151" s="228" t="s">
        <v>148</v>
      </c>
    </row>
    <row r="152" spans="2:51" s="12" customFormat="1" ht="14.4" customHeight="1">
      <c r="B152" s="239"/>
      <c r="C152" s="240"/>
      <c r="D152" s="240"/>
      <c r="E152" s="241" t="s">
        <v>5</v>
      </c>
      <c r="F152" s="242" t="s">
        <v>178</v>
      </c>
      <c r="G152" s="240"/>
      <c r="H152" s="240"/>
      <c r="I152" s="240"/>
      <c r="J152" s="240"/>
      <c r="K152" s="243">
        <v>2.613</v>
      </c>
      <c r="L152" s="240"/>
      <c r="M152" s="240"/>
      <c r="N152" s="240"/>
      <c r="O152" s="240"/>
      <c r="P152" s="240"/>
      <c r="Q152" s="240"/>
      <c r="R152" s="244"/>
      <c r="T152" s="245"/>
      <c r="U152" s="240"/>
      <c r="V152" s="240"/>
      <c r="W152" s="240"/>
      <c r="X152" s="240"/>
      <c r="Y152" s="240"/>
      <c r="Z152" s="240"/>
      <c r="AA152" s="246"/>
      <c r="AT152" s="247" t="s">
        <v>156</v>
      </c>
      <c r="AU152" s="247" t="s">
        <v>99</v>
      </c>
      <c r="AV152" s="12" t="s">
        <v>153</v>
      </c>
      <c r="AW152" s="12" t="s">
        <v>33</v>
      </c>
      <c r="AX152" s="12" t="s">
        <v>83</v>
      </c>
      <c r="AY152" s="247" t="s">
        <v>148</v>
      </c>
    </row>
    <row r="153" spans="2:65" s="1" customFormat="1" ht="22.8" customHeight="1">
      <c r="B153" s="174"/>
      <c r="C153" s="209" t="s">
        <v>183</v>
      </c>
      <c r="D153" s="209" t="s">
        <v>149</v>
      </c>
      <c r="E153" s="210" t="s">
        <v>184</v>
      </c>
      <c r="F153" s="211" t="s">
        <v>185</v>
      </c>
      <c r="G153" s="211"/>
      <c r="H153" s="211"/>
      <c r="I153" s="211"/>
      <c r="J153" s="212" t="s">
        <v>159</v>
      </c>
      <c r="K153" s="213">
        <v>1.65</v>
      </c>
      <c r="L153" s="214">
        <v>0</v>
      </c>
      <c r="M153" s="214"/>
      <c r="N153" s="215">
        <f>ROUND(L153*K153,2)</f>
        <v>0</v>
      </c>
      <c r="O153" s="215"/>
      <c r="P153" s="215"/>
      <c r="Q153" s="215"/>
      <c r="R153" s="178"/>
      <c r="T153" s="216" t="s">
        <v>5</v>
      </c>
      <c r="U153" s="57" t="s">
        <v>40</v>
      </c>
      <c r="V153" s="48"/>
      <c r="W153" s="217">
        <f>V153*K153</f>
        <v>0</v>
      </c>
      <c r="X153" s="217">
        <v>0.04153</v>
      </c>
      <c r="Y153" s="217">
        <f>X153*K153</f>
        <v>0.06852449999999999</v>
      </c>
      <c r="Z153" s="217">
        <v>0</v>
      </c>
      <c r="AA153" s="218">
        <f>Z153*K153</f>
        <v>0</v>
      </c>
      <c r="AR153" s="23" t="s">
        <v>153</v>
      </c>
      <c r="AT153" s="23" t="s">
        <v>149</v>
      </c>
      <c r="AU153" s="23" t="s">
        <v>99</v>
      </c>
      <c r="AY153" s="23" t="s">
        <v>148</v>
      </c>
      <c r="BE153" s="133">
        <f>IF(U153="základní",N153,0)</f>
        <v>0</v>
      </c>
      <c r="BF153" s="133">
        <f>IF(U153="snížená",N153,0)</f>
        <v>0</v>
      </c>
      <c r="BG153" s="133">
        <f>IF(U153="zákl. přenesená",N153,0)</f>
        <v>0</v>
      </c>
      <c r="BH153" s="133">
        <f>IF(U153="sníž. přenesená",N153,0)</f>
        <v>0</v>
      </c>
      <c r="BI153" s="133">
        <f>IF(U153="nulová",N153,0)</f>
        <v>0</v>
      </c>
      <c r="BJ153" s="23" t="s">
        <v>83</v>
      </c>
      <c r="BK153" s="133">
        <f>ROUND(L153*K153,2)</f>
        <v>0</v>
      </c>
      <c r="BL153" s="23" t="s">
        <v>153</v>
      </c>
      <c r="BM153" s="23" t="s">
        <v>186</v>
      </c>
    </row>
    <row r="154" spans="2:51" s="10" customFormat="1" ht="22.8" customHeight="1">
      <c r="B154" s="219"/>
      <c r="C154" s="220"/>
      <c r="D154" s="220"/>
      <c r="E154" s="221" t="s">
        <v>5</v>
      </c>
      <c r="F154" s="222" t="s">
        <v>170</v>
      </c>
      <c r="G154" s="223"/>
      <c r="H154" s="223"/>
      <c r="I154" s="223"/>
      <c r="J154" s="220"/>
      <c r="K154" s="224">
        <v>1.65</v>
      </c>
      <c r="L154" s="220"/>
      <c r="M154" s="220"/>
      <c r="N154" s="220"/>
      <c r="O154" s="220"/>
      <c r="P154" s="220"/>
      <c r="Q154" s="220"/>
      <c r="R154" s="225"/>
      <c r="T154" s="226"/>
      <c r="U154" s="220"/>
      <c r="V154" s="220"/>
      <c r="W154" s="220"/>
      <c r="X154" s="220"/>
      <c r="Y154" s="220"/>
      <c r="Z154" s="220"/>
      <c r="AA154" s="227"/>
      <c r="AT154" s="228" t="s">
        <v>156</v>
      </c>
      <c r="AU154" s="228" t="s">
        <v>99</v>
      </c>
      <c r="AV154" s="10" t="s">
        <v>99</v>
      </c>
      <c r="AW154" s="10" t="s">
        <v>33</v>
      </c>
      <c r="AX154" s="10" t="s">
        <v>83</v>
      </c>
      <c r="AY154" s="228" t="s">
        <v>148</v>
      </c>
    </row>
    <row r="155" spans="2:65" s="1" customFormat="1" ht="22.8" customHeight="1">
      <c r="B155" s="174"/>
      <c r="C155" s="209" t="s">
        <v>187</v>
      </c>
      <c r="D155" s="209" t="s">
        <v>149</v>
      </c>
      <c r="E155" s="210" t="s">
        <v>188</v>
      </c>
      <c r="F155" s="211" t="s">
        <v>189</v>
      </c>
      <c r="G155" s="211"/>
      <c r="H155" s="211"/>
      <c r="I155" s="211"/>
      <c r="J155" s="212" t="s">
        <v>159</v>
      </c>
      <c r="K155" s="213">
        <v>1.008</v>
      </c>
      <c r="L155" s="214">
        <v>0</v>
      </c>
      <c r="M155" s="214"/>
      <c r="N155" s="215">
        <f>ROUND(L155*K155,2)</f>
        <v>0</v>
      </c>
      <c r="O155" s="215"/>
      <c r="P155" s="215"/>
      <c r="Q155" s="215"/>
      <c r="R155" s="178"/>
      <c r="T155" s="216" t="s">
        <v>5</v>
      </c>
      <c r="U155" s="57" t="s">
        <v>40</v>
      </c>
      <c r="V155" s="48"/>
      <c r="W155" s="217">
        <f>V155*K155</f>
        <v>0</v>
      </c>
      <c r="X155" s="217">
        <v>0.03045</v>
      </c>
      <c r="Y155" s="217">
        <f>X155*K155</f>
        <v>0.0306936</v>
      </c>
      <c r="Z155" s="217">
        <v>0</v>
      </c>
      <c r="AA155" s="218">
        <f>Z155*K155</f>
        <v>0</v>
      </c>
      <c r="AR155" s="23" t="s">
        <v>153</v>
      </c>
      <c r="AT155" s="23" t="s">
        <v>149</v>
      </c>
      <c r="AU155" s="23" t="s">
        <v>99</v>
      </c>
      <c r="AY155" s="23" t="s">
        <v>148</v>
      </c>
      <c r="BE155" s="133">
        <f>IF(U155="základní",N155,0)</f>
        <v>0</v>
      </c>
      <c r="BF155" s="133">
        <f>IF(U155="snížená",N155,0)</f>
        <v>0</v>
      </c>
      <c r="BG155" s="133">
        <f>IF(U155="zákl. přenesená",N155,0)</f>
        <v>0</v>
      </c>
      <c r="BH155" s="133">
        <f>IF(U155="sníž. přenesená",N155,0)</f>
        <v>0</v>
      </c>
      <c r="BI155" s="133">
        <f>IF(U155="nulová",N155,0)</f>
        <v>0</v>
      </c>
      <c r="BJ155" s="23" t="s">
        <v>83</v>
      </c>
      <c r="BK155" s="133">
        <f>ROUND(L155*K155,2)</f>
        <v>0</v>
      </c>
      <c r="BL155" s="23" t="s">
        <v>153</v>
      </c>
      <c r="BM155" s="23" t="s">
        <v>190</v>
      </c>
    </row>
    <row r="156" spans="2:51" s="10" customFormat="1" ht="14.4" customHeight="1">
      <c r="B156" s="219"/>
      <c r="C156" s="220"/>
      <c r="D156" s="220"/>
      <c r="E156" s="221" t="s">
        <v>5</v>
      </c>
      <c r="F156" s="222" t="s">
        <v>191</v>
      </c>
      <c r="G156" s="223"/>
      <c r="H156" s="223"/>
      <c r="I156" s="223"/>
      <c r="J156" s="220"/>
      <c r="K156" s="224">
        <v>1.008</v>
      </c>
      <c r="L156" s="220"/>
      <c r="M156" s="220"/>
      <c r="N156" s="220"/>
      <c r="O156" s="220"/>
      <c r="P156" s="220"/>
      <c r="Q156" s="220"/>
      <c r="R156" s="225"/>
      <c r="T156" s="226"/>
      <c r="U156" s="220"/>
      <c r="V156" s="220"/>
      <c r="W156" s="220"/>
      <c r="X156" s="220"/>
      <c r="Y156" s="220"/>
      <c r="Z156" s="220"/>
      <c r="AA156" s="227"/>
      <c r="AT156" s="228" t="s">
        <v>156</v>
      </c>
      <c r="AU156" s="228" t="s">
        <v>99</v>
      </c>
      <c r="AV156" s="10" t="s">
        <v>99</v>
      </c>
      <c r="AW156" s="10" t="s">
        <v>33</v>
      </c>
      <c r="AX156" s="10" t="s">
        <v>83</v>
      </c>
      <c r="AY156" s="228" t="s">
        <v>148</v>
      </c>
    </row>
    <row r="157" spans="2:65" s="1" customFormat="1" ht="22.8" customHeight="1">
      <c r="B157" s="174"/>
      <c r="C157" s="209" t="s">
        <v>192</v>
      </c>
      <c r="D157" s="209" t="s">
        <v>149</v>
      </c>
      <c r="E157" s="210" t="s">
        <v>193</v>
      </c>
      <c r="F157" s="211" t="s">
        <v>194</v>
      </c>
      <c r="G157" s="211"/>
      <c r="H157" s="211"/>
      <c r="I157" s="211"/>
      <c r="J157" s="212" t="s">
        <v>159</v>
      </c>
      <c r="K157" s="213">
        <v>6.339</v>
      </c>
      <c r="L157" s="214">
        <v>0</v>
      </c>
      <c r="M157" s="214"/>
      <c r="N157" s="215">
        <f>ROUND(L157*K157,2)</f>
        <v>0</v>
      </c>
      <c r="O157" s="215"/>
      <c r="P157" s="215"/>
      <c r="Q157" s="215"/>
      <c r="R157" s="178"/>
      <c r="T157" s="216" t="s">
        <v>5</v>
      </c>
      <c r="U157" s="57" t="s">
        <v>40</v>
      </c>
      <c r="V157" s="48"/>
      <c r="W157" s="217">
        <f>V157*K157</f>
        <v>0</v>
      </c>
      <c r="X157" s="217">
        <v>0.03358</v>
      </c>
      <c r="Y157" s="217">
        <f>X157*K157</f>
        <v>0.21286362</v>
      </c>
      <c r="Z157" s="217">
        <v>0</v>
      </c>
      <c r="AA157" s="218">
        <f>Z157*K157</f>
        <v>0</v>
      </c>
      <c r="AR157" s="23" t="s">
        <v>153</v>
      </c>
      <c r="AT157" s="23" t="s">
        <v>149</v>
      </c>
      <c r="AU157" s="23" t="s">
        <v>99</v>
      </c>
      <c r="AY157" s="23" t="s">
        <v>148</v>
      </c>
      <c r="BE157" s="133">
        <f>IF(U157="základní",N157,0)</f>
        <v>0</v>
      </c>
      <c r="BF157" s="133">
        <f>IF(U157="snížená",N157,0)</f>
        <v>0</v>
      </c>
      <c r="BG157" s="133">
        <f>IF(U157="zákl. přenesená",N157,0)</f>
        <v>0</v>
      </c>
      <c r="BH157" s="133">
        <f>IF(U157="sníž. přenesená",N157,0)</f>
        <v>0</v>
      </c>
      <c r="BI157" s="133">
        <f>IF(U157="nulová",N157,0)</f>
        <v>0</v>
      </c>
      <c r="BJ157" s="23" t="s">
        <v>83</v>
      </c>
      <c r="BK157" s="133">
        <f>ROUND(L157*K157,2)</f>
        <v>0</v>
      </c>
      <c r="BL157" s="23" t="s">
        <v>153</v>
      </c>
      <c r="BM157" s="23" t="s">
        <v>195</v>
      </c>
    </row>
    <row r="158" spans="2:51" s="10" customFormat="1" ht="14.4" customHeight="1">
      <c r="B158" s="219"/>
      <c r="C158" s="220"/>
      <c r="D158" s="220"/>
      <c r="E158" s="221" t="s">
        <v>5</v>
      </c>
      <c r="F158" s="222" t="s">
        <v>196</v>
      </c>
      <c r="G158" s="223"/>
      <c r="H158" s="223"/>
      <c r="I158" s="223"/>
      <c r="J158" s="220"/>
      <c r="K158" s="224">
        <v>1.729</v>
      </c>
      <c r="L158" s="220"/>
      <c r="M158" s="220"/>
      <c r="N158" s="220"/>
      <c r="O158" s="220"/>
      <c r="P158" s="220"/>
      <c r="Q158" s="220"/>
      <c r="R158" s="225"/>
      <c r="T158" s="226"/>
      <c r="U158" s="220"/>
      <c r="V158" s="220"/>
      <c r="W158" s="220"/>
      <c r="X158" s="220"/>
      <c r="Y158" s="220"/>
      <c r="Z158" s="220"/>
      <c r="AA158" s="227"/>
      <c r="AT158" s="228" t="s">
        <v>156</v>
      </c>
      <c r="AU158" s="228" t="s">
        <v>99</v>
      </c>
      <c r="AV158" s="10" t="s">
        <v>99</v>
      </c>
      <c r="AW158" s="10" t="s">
        <v>33</v>
      </c>
      <c r="AX158" s="10" t="s">
        <v>75</v>
      </c>
      <c r="AY158" s="228" t="s">
        <v>148</v>
      </c>
    </row>
    <row r="159" spans="2:51" s="10" customFormat="1" ht="14.4" customHeight="1">
      <c r="B159" s="219"/>
      <c r="C159" s="220"/>
      <c r="D159" s="220"/>
      <c r="E159" s="221" t="s">
        <v>5</v>
      </c>
      <c r="F159" s="238" t="s">
        <v>197</v>
      </c>
      <c r="G159" s="220"/>
      <c r="H159" s="220"/>
      <c r="I159" s="220"/>
      <c r="J159" s="220"/>
      <c r="K159" s="224">
        <v>1.351</v>
      </c>
      <c r="L159" s="220"/>
      <c r="M159" s="220"/>
      <c r="N159" s="220"/>
      <c r="O159" s="220"/>
      <c r="P159" s="220"/>
      <c r="Q159" s="220"/>
      <c r="R159" s="225"/>
      <c r="T159" s="226"/>
      <c r="U159" s="220"/>
      <c r="V159" s="220"/>
      <c r="W159" s="220"/>
      <c r="X159" s="220"/>
      <c r="Y159" s="220"/>
      <c r="Z159" s="220"/>
      <c r="AA159" s="227"/>
      <c r="AT159" s="228" t="s">
        <v>156</v>
      </c>
      <c r="AU159" s="228" t="s">
        <v>99</v>
      </c>
      <c r="AV159" s="10" t="s">
        <v>99</v>
      </c>
      <c r="AW159" s="10" t="s">
        <v>33</v>
      </c>
      <c r="AX159" s="10" t="s">
        <v>75</v>
      </c>
      <c r="AY159" s="228" t="s">
        <v>148</v>
      </c>
    </row>
    <row r="160" spans="2:51" s="10" customFormat="1" ht="14.4" customHeight="1">
      <c r="B160" s="219"/>
      <c r="C160" s="220"/>
      <c r="D160" s="220"/>
      <c r="E160" s="221" t="s">
        <v>5</v>
      </c>
      <c r="F160" s="238" t="s">
        <v>198</v>
      </c>
      <c r="G160" s="220"/>
      <c r="H160" s="220"/>
      <c r="I160" s="220"/>
      <c r="J160" s="220"/>
      <c r="K160" s="224">
        <v>1.729</v>
      </c>
      <c r="L160" s="220"/>
      <c r="M160" s="220"/>
      <c r="N160" s="220"/>
      <c r="O160" s="220"/>
      <c r="P160" s="220"/>
      <c r="Q160" s="220"/>
      <c r="R160" s="225"/>
      <c r="T160" s="226"/>
      <c r="U160" s="220"/>
      <c r="V160" s="220"/>
      <c r="W160" s="220"/>
      <c r="X160" s="220"/>
      <c r="Y160" s="220"/>
      <c r="Z160" s="220"/>
      <c r="AA160" s="227"/>
      <c r="AT160" s="228" t="s">
        <v>156</v>
      </c>
      <c r="AU160" s="228" t="s">
        <v>99</v>
      </c>
      <c r="AV160" s="10" t="s">
        <v>99</v>
      </c>
      <c r="AW160" s="10" t="s">
        <v>33</v>
      </c>
      <c r="AX160" s="10" t="s">
        <v>75</v>
      </c>
      <c r="AY160" s="228" t="s">
        <v>148</v>
      </c>
    </row>
    <row r="161" spans="2:51" s="10" customFormat="1" ht="14.4" customHeight="1">
      <c r="B161" s="219"/>
      <c r="C161" s="220"/>
      <c r="D161" s="220"/>
      <c r="E161" s="221" t="s">
        <v>5</v>
      </c>
      <c r="F161" s="238" t="s">
        <v>199</v>
      </c>
      <c r="G161" s="220"/>
      <c r="H161" s="220"/>
      <c r="I161" s="220"/>
      <c r="J161" s="220"/>
      <c r="K161" s="224">
        <v>1.53</v>
      </c>
      <c r="L161" s="220"/>
      <c r="M161" s="220"/>
      <c r="N161" s="220"/>
      <c r="O161" s="220"/>
      <c r="P161" s="220"/>
      <c r="Q161" s="220"/>
      <c r="R161" s="225"/>
      <c r="T161" s="226"/>
      <c r="U161" s="220"/>
      <c r="V161" s="220"/>
      <c r="W161" s="220"/>
      <c r="X161" s="220"/>
      <c r="Y161" s="220"/>
      <c r="Z161" s="220"/>
      <c r="AA161" s="227"/>
      <c r="AT161" s="228" t="s">
        <v>156</v>
      </c>
      <c r="AU161" s="228" t="s">
        <v>99</v>
      </c>
      <c r="AV161" s="10" t="s">
        <v>99</v>
      </c>
      <c r="AW161" s="10" t="s">
        <v>33</v>
      </c>
      <c r="AX161" s="10" t="s">
        <v>75</v>
      </c>
      <c r="AY161" s="228" t="s">
        <v>148</v>
      </c>
    </row>
    <row r="162" spans="2:51" s="12" customFormat="1" ht="14.4" customHeight="1">
      <c r="B162" s="239"/>
      <c r="C162" s="240"/>
      <c r="D162" s="240"/>
      <c r="E162" s="241" t="s">
        <v>5</v>
      </c>
      <c r="F162" s="242" t="s">
        <v>178</v>
      </c>
      <c r="G162" s="240"/>
      <c r="H162" s="240"/>
      <c r="I162" s="240"/>
      <c r="J162" s="240"/>
      <c r="K162" s="243">
        <v>6.339</v>
      </c>
      <c r="L162" s="240"/>
      <c r="M162" s="240"/>
      <c r="N162" s="240"/>
      <c r="O162" s="240"/>
      <c r="P162" s="240"/>
      <c r="Q162" s="240"/>
      <c r="R162" s="244"/>
      <c r="T162" s="245"/>
      <c r="U162" s="240"/>
      <c r="V162" s="240"/>
      <c r="W162" s="240"/>
      <c r="X162" s="240"/>
      <c r="Y162" s="240"/>
      <c r="Z162" s="240"/>
      <c r="AA162" s="246"/>
      <c r="AT162" s="247" t="s">
        <v>156</v>
      </c>
      <c r="AU162" s="247" t="s">
        <v>99</v>
      </c>
      <c r="AV162" s="12" t="s">
        <v>153</v>
      </c>
      <c r="AW162" s="12" t="s">
        <v>33</v>
      </c>
      <c r="AX162" s="12" t="s">
        <v>83</v>
      </c>
      <c r="AY162" s="247" t="s">
        <v>148</v>
      </c>
    </row>
    <row r="163" spans="2:65" s="1" customFormat="1" ht="34.2" customHeight="1">
      <c r="B163" s="174"/>
      <c r="C163" s="209" t="s">
        <v>200</v>
      </c>
      <c r="D163" s="209" t="s">
        <v>149</v>
      </c>
      <c r="E163" s="210" t="s">
        <v>201</v>
      </c>
      <c r="F163" s="211" t="s">
        <v>202</v>
      </c>
      <c r="G163" s="211"/>
      <c r="H163" s="211"/>
      <c r="I163" s="211"/>
      <c r="J163" s="212" t="s">
        <v>159</v>
      </c>
      <c r="K163" s="213">
        <v>7.65</v>
      </c>
      <c r="L163" s="214">
        <v>0</v>
      </c>
      <c r="M163" s="214"/>
      <c r="N163" s="215">
        <f>ROUND(L163*K163,2)</f>
        <v>0</v>
      </c>
      <c r="O163" s="215"/>
      <c r="P163" s="215"/>
      <c r="Q163" s="215"/>
      <c r="R163" s="178"/>
      <c r="T163" s="216" t="s">
        <v>5</v>
      </c>
      <c r="U163" s="57" t="s">
        <v>40</v>
      </c>
      <c r="V163" s="48"/>
      <c r="W163" s="217">
        <f>V163*K163</f>
        <v>0</v>
      </c>
      <c r="X163" s="217">
        <v>0.0156</v>
      </c>
      <c r="Y163" s="217">
        <f>X163*K163</f>
        <v>0.11934</v>
      </c>
      <c r="Z163" s="217">
        <v>0</v>
      </c>
      <c r="AA163" s="218">
        <f>Z163*K163</f>
        <v>0</v>
      </c>
      <c r="AR163" s="23" t="s">
        <v>153</v>
      </c>
      <c r="AT163" s="23" t="s">
        <v>149</v>
      </c>
      <c r="AU163" s="23" t="s">
        <v>99</v>
      </c>
      <c r="AY163" s="23" t="s">
        <v>148</v>
      </c>
      <c r="BE163" s="133">
        <f>IF(U163="základní",N163,0)</f>
        <v>0</v>
      </c>
      <c r="BF163" s="133">
        <f>IF(U163="snížená",N163,0)</f>
        <v>0</v>
      </c>
      <c r="BG163" s="133">
        <f>IF(U163="zákl. přenesená",N163,0)</f>
        <v>0</v>
      </c>
      <c r="BH163" s="133">
        <f>IF(U163="sníž. přenesená",N163,0)</f>
        <v>0</v>
      </c>
      <c r="BI163" s="133">
        <f>IF(U163="nulová",N163,0)</f>
        <v>0</v>
      </c>
      <c r="BJ163" s="23" t="s">
        <v>83</v>
      </c>
      <c r="BK163" s="133">
        <f>ROUND(L163*K163,2)</f>
        <v>0</v>
      </c>
      <c r="BL163" s="23" t="s">
        <v>153</v>
      </c>
      <c r="BM163" s="23" t="s">
        <v>203</v>
      </c>
    </row>
    <row r="164" spans="2:51" s="10" customFormat="1" ht="14.4" customHeight="1">
      <c r="B164" s="219"/>
      <c r="C164" s="220"/>
      <c r="D164" s="220"/>
      <c r="E164" s="221" t="s">
        <v>5</v>
      </c>
      <c r="F164" s="222" t="s">
        <v>204</v>
      </c>
      <c r="G164" s="223"/>
      <c r="H164" s="223"/>
      <c r="I164" s="223"/>
      <c r="J164" s="220"/>
      <c r="K164" s="224">
        <v>3.18</v>
      </c>
      <c r="L164" s="220"/>
      <c r="M164" s="220"/>
      <c r="N164" s="220"/>
      <c r="O164" s="220"/>
      <c r="P164" s="220"/>
      <c r="Q164" s="220"/>
      <c r="R164" s="225"/>
      <c r="T164" s="226"/>
      <c r="U164" s="220"/>
      <c r="V164" s="220"/>
      <c r="W164" s="220"/>
      <c r="X164" s="220"/>
      <c r="Y164" s="220"/>
      <c r="Z164" s="220"/>
      <c r="AA164" s="227"/>
      <c r="AT164" s="228" t="s">
        <v>156</v>
      </c>
      <c r="AU164" s="228" t="s">
        <v>99</v>
      </c>
      <c r="AV164" s="10" t="s">
        <v>99</v>
      </c>
      <c r="AW164" s="10" t="s">
        <v>33</v>
      </c>
      <c r="AX164" s="10" t="s">
        <v>75</v>
      </c>
      <c r="AY164" s="228" t="s">
        <v>148</v>
      </c>
    </row>
    <row r="165" spans="2:51" s="10" customFormat="1" ht="14.4" customHeight="1">
      <c r="B165" s="219"/>
      <c r="C165" s="220"/>
      <c r="D165" s="220"/>
      <c r="E165" s="221" t="s">
        <v>5</v>
      </c>
      <c r="F165" s="238" t="s">
        <v>205</v>
      </c>
      <c r="G165" s="220"/>
      <c r="H165" s="220"/>
      <c r="I165" s="220"/>
      <c r="J165" s="220"/>
      <c r="K165" s="224">
        <v>4.47</v>
      </c>
      <c r="L165" s="220"/>
      <c r="M165" s="220"/>
      <c r="N165" s="220"/>
      <c r="O165" s="220"/>
      <c r="P165" s="220"/>
      <c r="Q165" s="220"/>
      <c r="R165" s="225"/>
      <c r="T165" s="226"/>
      <c r="U165" s="220"/>
      <c r="V165" s="220"/>
      <c r="W165" s="220"/>
      <c r="X165" s="220"/>
      <c r="Y165" s="220"/>
      <c r="Z165" s="220"/>
      <c r="AA165" s="227"/>
      <c r="AT165" s="228" t="s">
        <v>156</v>
      </c>
      <c r="AU165" s="228" t="s">
        <v>99</v>
      </c>
      <c r="AV165" s="10" t="s">
        <v>99</v>
      </c>
      <c r="AW165" s="10" t="s">
        <v>33</v>
      </c>
      <c r="AX165" s="10" t="s">
        <v>75</v>
      </c>
      <c r="AY165" s="228" t="s">
        <v>148</v>
      </c>
    </row>
    <row r="166" spans="2:51" s="12" customFormat="1" ht="14.4" customHeight="1">
      <c r="B166" s="239"/>
      <c r="C166" s="240"/>
      <c r="D166" s="240"/>
      <c r="E166" s="241" t="s">
        <v>5</v>
      </c>
      <c r="F166" s="242" t="s">
        <v>178</v>
      </c>
      <c r="G166" s="240"/>
      <c r="H166" s="240"/>
      <c r="I166" s="240"/>
      <c r="J166" s="240"/>
      <c r="K166" s="243">
        <v>7.65</v>
      </c>
      <c r="L166" s="240"/>
      <c r="M166" s="240"/>
      <c r="N166" s="240"/>
      <c r="O166" s="240"/>
      <c r="P166" s="240"/>
      <c r="Q166" s="240"/>
      <c r="R166" s="244"/>
      <c r="T166" s="245"/>
      <c r="U166" s="240"/>
      <c r="V166" s="240"/>
      <c r="W166" s="240"/>
      <c r="X166" s="240"/>
      <c r="Y166" s="240"/>
      <c r="Z166" s="240"/>
      <c r="AA166" s="246"/>
      <c r="AT166" s="247" t="s">
        <v>156</v>
      </c>
      <c r="AU166" s="247" t="s">
        <v>99</v>
      </c>
      <c r="AV166" s="12" t="s">
        <v>153</v>
      </c>
      <c r="AW166" s="12" t="s">
        <v>33</v>
      </c>
      <c r="AX166" s="12" t="s">
        <v>83</v>
      </c>
      <c r="AY166" s="247" t="s">
        <v>148</v>
      </c>
    </row>
    <row r="167" spans="2:65" s="1" customFormat="1" ht="45.6" customHeight="1">
      <c r="B167" s="174"/>
      <c r="C167" s="209" t="s">
        <v>206</v>
      </c>
      <c r="D167" s="209" t="s">
        <v>149</v>
      </c>
      <c r="E167" s="210" t="s">
        <v>207</v>
      </c>
      <c r="F167" s="211" t="s">
        <v>208</v>
      </c>
      <c r="G167" s="211"/>
      <c r="H167" s="211"/>
      <c r="I167" s="211"/>
      <c r="J167" s="212" t="s">
        <v>159</v>
      </c>
      <c r="K167" s="213">
        <v>285.347</v>
      </c>
      <c r="L167" s="214">
        <v>0</v>
      </c>
      <c r="M167" s="214"/>
      <c r="N167" s="215">
        <f>ROUND(L167*K167,2)</f>
        <v>0</v>
      </c>
      <c r="O167" s="215"/>
      <c r="P167" s="215"/>
      <c r="Q167" s="215"/>
      <c r="R167" s="178"/>
      <c r="T167" s="216" t="s">
        <v>5</v>
      </c>
      <c r="U167" s="57" t="s">
        <v>40</v>
      </c>
      <c r="V167" s="48"/>
      <c r="W167" s="217">
        <f>V167*K167</f>
        <v>0</v>
      </c>
      <c r="X167" s="217">
        <v>0.00024</v>
      </c>
      <c r="Y167" s="217">
        <f>X167*K167</f>
        <v>0.06848328</v>
      </c>
      <c r="Z167" s="217">
        <v>0</v>
      </c>
      <c r="AA167" s="218">
        <f>Z167*K167</f>
        <v>0</v>
      </c>
      <c r="AR167" s="23" t="s">
        <v>153</v>
      </c>
      <c r="AT167" s="23" t="s">
        <v>149</v>
      </c>
      <c r="AU167" s="23" t="s">
        <v>99</v>
      </c>
      <c r="AY167" s="23" t="s">
        <v>148</v>
      </c>
      <c r="BE167" s="133">
        <f>IF(U167="základní",N167,0)</f>
        <v>0</v>
      </c>
      <c r="BF167" s="133">
        <f>IF(U167="snížená",N167,0)</f>
        <v>0</v>
      </c>
      <c r="BG167" s="133">
        <f>IF(U167="zákl. přenesená",N167,0)</f>
        <v>0</v>
      </c>
      <c r="BH167" s="133">
        <f>IF(U167="sníž. přenesená",N167,0)</f>
        <v>0</v>
      </c>
      <c r="BI167" s="133">
        <f>IF(U167="nulová",N167,0)</f>
        <v>0</v>
      </c>
      <c r="BJ167" s="23" t="s">
        <v>83</v>
      </c>
      <c r="BK167" s="133">
        <f>ROUND(L167*K167,2)</f>
        <v>0</v>
      </c>
      <c r="BL167" s="23" t="s">
        <v>153</v>
      </c>
      <c r="BM167" s="23" t="s">
        <v>209</v>
      </c>
    </row>
    <row r="168" spans="2:51" s="10" customFormat="1" ht="14.4" customHeight="1">
      <c r="B168" s="219"/>
      <c r="C168" s="220"/>
      <c r="D168" s="220"/>
      <c r="E168" s="221" t="s">
        <v>5</v>
      </c>
      <c r="F168" s="222" t="s">
        <v>210</v>
      </c>
      <c r="G168" s="223"/>
      <c r="H168" s="223"/>
      <c r="I168" s="223"/>
      <c r="J168" s="220"/>
      <c r="K168" s="224">
        <v>28.978</v>
      </c>
      <c r="L168" s="220"/>
      <c r="M168" s="220"/>
      <c r="N168" s="220"/>
      <c r="O168" s="220"/>
      <c r="P168" s="220"/>
      <c r="Q168" s="220"/>
      <c r="R168" s="225"/>
      <c r="T168" s="226"/>
      <c r="U168" s="220"/>
      <c r="V168" s="220"/>
      <c r="W168" s="220"/>
      <c r="X168" s="220"/>
      <c r="Y168" s="220"/>
      <c r="Z168" s="220"/>
      <c r="AA168" s="227"/>
      <c r="AT168" s="228" t="s">
        <v>156</v>
      </c>
      <c r="AU168" s="228" t="s">
        <v>99</v>
      </c>
      <c r="AV168" s="10" t="s">
        <v>99</v>
      </c>
      <c r="AW168" s="10" t="s">
        <v>33</v>
      </c>
      <c r="AX168" s="10" t="s">
        <v>75</v>
      </c>
      <c r="AY168" s="228" t="s">
        <v>148</v>
      </c>
    </row>
    <row r="169" spans="2:51" s="10" customFormat="1" ht="22.8" customHeight="1">
      <c r="B169" s="219"/>
      <c r="C169" s="220"/>
      <c r="D169" s="220"/>
      <c r="E169" s="221" t="s">
        <v>5</v>
      </c>
      <c r="F169" s="238" t="s">
        <v>211</v>
      </c>
      <c r="G169" s="220"/>
      <c r="H169" s="220"/>
      <c r="I169" s="220"/>
      <c r="J169" s="220"/>
      <c r="K169" s="224">
        <v>34.898</v>
      </c>
      <c r="L169" s="220"/>
      <c r="M169" s="220"/>
      <c r="N169" s="220"/>
      <c r="O169" s="220"/>
      <c r="P169" s="220"/>
      <c r="Q169" s="220"/>
      <c r="R169" s="225"/>
      <c r="T169" s="226"/>
      <c r="U169" s="220"/>
      <c r="V169" s="220"/>
      <c r="W169" s="220"/>
      <c r="X169" s="220"/>
      <c r="Y169" s="220"/>
      <c r="Z169" s="220"/>
      <c r="AA169" s="227"/>
      <c r="AT169" s="228" t="s">
        <v>156</v>
      </c>
      <c r="AU169" s="228" t="s">
        <v>99</v>
      </c>
      <c r="AV169" s="10" t="s">
        <v>99</v>
      </c>
      <c r="AW169" s="10" t="s">
        <v>33</v>
      </c>
      <c r="AX169" s="10" t="s">
        <v>75</v>
      </c>
      <c r="AY169" s="228" t="s">
        <v>148</v>
      </c>
    </row>
    <row r="170" spans="2:51" s="10" customFormat="1" ht="34.2" customHeight="1">
      <c r="B170" s="219"/>
      <c r="C170" s="220"/>
      <c r="D170" s="220"/>
      <c r="E170" s="221" t="s">
        <v>5</v>
      </c>
      <c r="F170" s="238" t="s">
        <v>212</v>
      </c>
      <c r="G170" s="220"/>
      <c r="H170" s="220"/>
      <c r="I170" s="220"/>
      <c r="J170" s="220"/>
      <c r="K170" s="224">
        <v>99.063</v>
      </c>
      <c r="L170" s="220"/>
      <c r="M170" s="220"/>
      <c r="N170" s="220"/>
      <c r="O170" s="220"/>
      <c r="P170" s="220"/>
      <c r="Q170" s="220"/>
      <c r="R170" s="225"/>
      <c r="T170" s="226"/>
      <c r="U170" s="220"/>
      <c r="V170" s="220"/>
      <c r="W170" s="220"/>
      <c r="X170" s="220"/>
      <c r="Y170" s="220"/>
      <c r="Z170" s="220"/>
      <c r="AA170" s="227"/>
      <c r="AT170" s="228" t="s">
        <v>156</v>
      </c>
      <c r="AU170" s="228" t="s">
        <v>99</v>
      </c>
      <c r="AV170" s="10" t="s">
        <v>99</v>
      </c>
      <c r="AW170" s="10" t="s">
        <v>33</v>
      </c>
      <c r="AX170" s="10" t="s">
        <v>75</v>
      </c>
      <c r="AY170" s="228" t="s">
        <v>148</v>
      </c>
    </row>
    <row r="171" spans="2:51" s="10" customFormat="1" ht="22.8" customHeight="1">
      <c r="B171" s="219"/>
      <c r="C171" s="220"/>
      <c r="D171" s="220"/>
      <c r="E171" s="221" t="s">
        <v>5</v>
      </c>
      <c r="F171" s="238" t="s">
        <v>213</v>
      </c>
      <c r="G171" s="220"/>
      <c r="H171" s="220"/>
      <c r="I171" s="220"/>
      <c r="J171" s="220"/>
      <c r="K171" s="224">
        <v>54.913</v>
      </c>
      <c r="L171" s="220"/>
      <c r="M171" s="220"/>
      <c r="N171" s="220"/>
      <c r="O171" s="220"/>
      <c r="P171" s="220"/>
      <c r="Q171" s="220"/>
      <c r="R171" s="225"/>
      <c r="T171" s="226"/>
      <c r="U171" s="220"/>
      <c r="V171" s="220"/>
      <c r="W171" s="220"/>
      <c r="X171" s="220"/>
      <c r="Y171" s="220"/>
      <c r="Z171" s="220"/>
      <c r="AA171" s="227"/>
      <c r="AT171" s="228" t="s">
        <v>156</v>
      </c>
      <c r="AU171" s="228" t="s">
        <v>99</v>
      </c>
      <c r="AV171" s="10" t="s">
        <v>99</v>
      </c>
      <c r="AW171" s="10" t="s">
        <v>33</v>
      </c>
      <c r="AX171" s="10" t="s">
        <v>75</v>
      </c>
      <c r="AY171" s="228" t="s">
        <v>148</v>
      </c>
    </row>
    <row r="172" spans="2:51" s="10" customFormat="1" ht="22.8" customHeight="1">
      <c r="B172" s="219"/>
      <c r="C172" s="220"/>
      <c r="D172" s="220"/>
      <c r="E172" s="221" t="s">
        <v>5</v>
      </c>
      <c r="F172" s="238" t="s">
        <v>214</v>
      </c>
      <c r="G172" s="220"/>
      <c r="H172" s="220"/>
      <c r="I172" s="220"/>
      <c r="J172" s="220"/>
      <c r="K172" s="224">
        <v>67.495</v>
      </c>
      <c r="L172" s="220"/>
      <c r="M172" s="220"/>
      <c r="N172" s="220"/>
      <c r="O172" s="220"/>
      <c r="P172" s="220"/>
      <c r="Q172" s="220"/>
      <c r="R172" s="225"/>
      <c r="T172" s="226"/>
      <c r="U172" s="220"/>
      <c r="V172" s="220"/>
      <c r="W172" s="220"/>
      <c r="X172" s="220"/>
      <c r="Y172" s="220"/>
      <c r="Z172" s="220"/>
      <c r="AA172" s="227"/>
      <c r="AT172" s="228" t="s">
        <v>156</v>
      </c>
      <c r="AU172" s="228" t="s">
        <v>99</v>
      </c>
      <c r="AV172" s="10" t="s">
        <v>99</v>
      </c>
      <c r="AW172" s="10" t="s">
        <v>33</v>
      </c>
      <c r="AX172" s="10" t="s">
        <v>75</v>
      </c>
      <c r="AY172" s="228" t="s">
        <v>148</v>
      </c>
    </row>
    <row r="173" spans="2:51" s="12" customFormat="1" ht="14.4" customHeight="1">
      <c r="B173" s="239"/>
      <c r="C173" s="240"/>
      <c r="D173" s="240"/>
      <c r="E173" s="241" t="s">
        <v>5</v>
      </c>
      <c r="F173" s="242" t="s">
        <v>178</v>
      </c>
      <c r="G173" s="240"/>
      <c r="H173" s="240"/>
      <c r="I173" s="240"/>
      <c r="J173" s="240"/>
      <c r="K173" s="243">
        <v>285.347</v>
      </c>
      <c r="L173" s="240"/>
      <c r="M173" s="240"/>
      <c r="N173" s="240"/>
      <c r="O173" s="240"/>
      <c r="P173" s="240"/>
      <c r="Q173" s="240"/>
      <c r="R173" s="244"/>
      <c r="T173" s="245"/>
      <c r="U173" s="240"/>
      <c r="V173" s="240"/>
      <c r="W173" s="240"/>
      <c r="X173" s="240"/>
      <c r="Y173" s="240"/>
      <c r="Z173" s="240"/>
      <c r="AA173" s="246"/>
      <c r="AT173" s="247" t="s">
        <v>156</v>
      </c>
      <c r="AU173" s="247" t="s">
        <v>99</v>
      </c>
      <c r="AV173" s="12" t="s">
        <v>153</v>
      </c>
      <c r="AW173" s="12" t="s">
        <v>33</v>
      </c>
      <c r="AX173" s="12" t="s">
        <v>83</v>
      </c>
      <c r="AY173" s="247" t="s">
        <v>148</v>
      </c>
    </row>
    <row r="174" spans="2:65" s="1" customFormat="1" ht="22.8" customHeight="1">
      <c r="B174" s="174"/>
      <c r="C174" s="209" t="s">
        <v>215</v>
      </c>
      <c r="D174" s="209" t="s">
        <v>149</v>
      </c>
      <c r="E174" s="210" t="s">
        <v>216</v>
      </c>
      <c r="F174" s="211" t="s">
        <v>217</v>
      </c>
      <c r="G174" s="211"/>
      <c r="H174" s="211"/>
      <c r="I174" s="211"/>
      <c r="J174" s="212" t="s">
        <v>218</v>
      </c>
      <c r="K174" s="213">
        <v>340.115</v>
      </c>
      <c r="L174" s="214">
        <v>0</v>
      </c>
      <c r="M174" s="214"/>
      <c r="N174" s="215">
        <f>ROUND(L174*K174,2)</f>
        <v>0</v>
      </c>
      <c r="O174" s="215"/>
      <c r="P174" s="215"/>
      <c r="Q174" s="215"/>
      <c r="R174" s="178"/>
      <c r="T174" s="216" t="s">
        <v>5</v>
      </c>
      <c r="U174" s="57" t="s">
        <v>40</v>
      </c>
      <c r="V174" s="48"/>
      <c r="W174" s="217">
        <f>V174*K174</f>
        <v>0</v>
      </c>
      <c r="X174" s="217">
        <v>0.0015</v>
      </c>
      <c r="Y174" s="217">
        <f>X174*K174</f>
        <v>0.5101725</v>
      </c>
      <c r="Z174" s="217">
        <v>0</v>
      </c>
      <c r="AA174" s="218">
        <f>Z174*K174</f>
        <v>0</v>
      </c>
      <c r="AR174" s="23" t="s">
        <v>153</v>
      </c>
      <c r="AT174" s="23" t="s">
        <v>149</v>
      </c>
      <c r="AU174" s="23" t="s">
        <v>99</v>
      </c>
      <c r="AY174" s="23" t="s">
        <v>148</v>
      </c>
      <c r="BE174" s="133">
        <f>IF(U174="základní",N174,0)</f>
        <v>0</v>
      </c>
      <c r="BF174" s="133">
        <f>IF(U174="snížená",N174,0)</f>
        <v>0</v>
      </c>
      <c r="BG174" s="133">
        <f>IF(U174="zákl. přenesená",N174,0)</f>
        <v>0</v>
      </c>
      <c r="BH174" s="133">
        <f>IF(U174="sníž. přenesená",N174,0)</f>
        <v>0</v>
      </c>
      <c r="BI174" s="133">
        <f>IF(U174="nulová",N174,0)</f>
        <v>0</v>
      </c>
      <c r="BJ174" s="23" t="s">
        <v>83</v>
      </c>
      <c r="BK174" s="133">
        <f>ROUND(L174*K174,2)</f>
        <v>0</v>
      </c>
      <c r="BL174" s="23" t="s">
        <v>153</v>
      </c>
      <c r="BM174" s="23" t="s">
        <v>219</v>
      </c>
    </row>
    <row r="175" spans="2:51" s="10" customFormat="1" ht="14.4" customHeight="1">
      <c r="B175" s="219"/>
      <c r="C175" s="220"/>
      <c r="D175" s="220"/>
      <c r="E175" s="221" t="s">
        <v>5</v>
      </c>
      <c r="F175" s="222" t="s">
        <v>220</v>
      </c>
      <c r="G175" s="223"/>
      <c r="H175" s="223"/>
      <c r="I175" s="223"/>
      <c r="J175" s="220"/>
      <c r="K175" s="224">
        <v>25.065</v>
      </c>
      <c r="L175" s="220"/>
      <c r="M175" s="220"/>
      <c r="N175" s="220"/>
      <c r="O175" s="220"/>
      <c r="P175" s="220"/>
      <c r="Q175" s="220"/>
      <c r="R175" s="225"/>
      <c r="T175" s="226"/>
      <c r="U175" s="220"/>
      <c r="V175" s="220"/>
      <c r="W175" s="220"/>
      <c r="X175" s="220"/>
      <c r="Y175" s="220"/>
      <c r="Z175" s="220"/>
      <c r="AA175" s="227"/>
      <c r="AT175" s="228" t="s">
        <v>156</v>
      </c>
      <c r="AU175" s="228" t="s">
        <v>99</v>
      </c>
      <c r="AV175" s="10" t="s">
        <v>99</v>
      </c>
      <c r="AW175" s="10" t="s">
        <v>33</v>
      </c>
      <c r="AX175" s="10" t="s">
        <v>75</v>
      </c>
      <c r="AY175" s="228" t="s">
        <v>148</v>
      </c>
    </row>
    <row r="176" spans="2:51" s="10" customFormat="1" ht="34.2" customHeight="1">
      <c r="B176" s="219"/>
      <c r="C176" s="220"/>
      <c r="D176" s="220"/>
      <c r="E176" s="221" t="s">
        <v>5</v>
      </c>
      <c r="F176" s="238" t="s">
        <v>221</v>
      </c>
      <c r="G176" s="220"/>
      <c r="H176" s="220"/>
      <c r="I176" s="220"/>
      <c r="J176" s="220"/>
      <c r="K176" s="224">
        <v>51.66</v>
      </c>
      <c r="L176" s="220"/>
      <c r="M176" s="220"/>
      <c r="N176" s="220"/>
      <c r="O176" s="220"/>
      <c r="P176" s="220"/>
      <c r="Q176" s="220"/>
      <c r="R176" s="225"/>
      <c r="T176" s="226"/>
      <c r="U176" s="220"/>
      <c r="V176" s="220"/>
      <c r="W176" s="220"/>
      <c r="X176" s="220"/>
      <c r="Y176" s="220"/>
      <c r="Z176" s="220"/>
      <c r="AA176" s="227"/>
      <c r="AT176" s="228" t="s">
        <v>156</v>
      </c>
      <c r="AU176" s="228" t="s">
        <v>99</v>
      </c>
      <c r="AV176" s="10" t="s">
        <v>99</v>
      </c>
      <c r="AW176" s="10" t="s">
        <v>33</v>
      </c>
      <c r="AX176" s="10" t="s">
        <v>75</v>
      </c>
      <c r="AY176" s="228" t="s">
        <v>148</v>
      </c>
    </row>
    <row r="177" spans="2:51" s="10" customFormat="1" ht="34.2" customHeight="1">
      <c r="B177" s="219"/>
      <c r="C177" s="220"/>
      <c r="D177" s="220"/>
      <c r="E177" s="221" t="s">
        <v>5</v>
      </c>
      <c r="F177" s="238" t="s">
        <v>222</v>
      </c>
      <c r="G177" s="220"/>
      <c r="H177" s="220"/>
      <c r="I177" s="220"/>
      <c r="J177" s="220"/>
      <c r="K177" s="224">
        <v>83.33</v>
      </c>
      <c r="L177" s="220"/>
      <c r="M177" s="220"/>
      <c r="N177" s="220"/>
      <c r="O177" s="220"/>
      <c r="P177" s="220"/>
      <c r="Q177" s="220"/>
      <c r="R177" s="225"/>
      <c r="T177" s="226"/>
      <c r="U177" s="220"/>
      <c r="V177" s="220"/>
      <c r="W177" s="220"/>
      <c r="X177" s="220"/>
      <c r="Y177" s="220"/>
      <c r="Z177" s="220"/>
      <c r="AA177" s="227"/>
      <c r="AT177" s="228" t="s">
        <v>156</v>
      </c>
      <c r="AU177" s="228" t="s">
        <v>99</v>
      </c>
      <c r="AV177" s="10" t="s">
        <v>99</v>
      </c>
      <c r="AW177" s="10" t="s">
        <v>33</v>
      </c>
      <c r="AX177" s="10" t="s">
        <v>75</v>
      </c>
      <c r="AY177" s="228" t="s">
        <v>148</v>
      </c>
    </row>
    <row r="178" spans="2:51" s="10" customFormat="1" ht="22.8" customHeight="1">
      <c r="B178" s="219"/>
      <c r="C178" s="220"/>
      <c r="D178" s="220"/>
      <c r="E178" s="221" t="s">
        <v>5</v>
      </c>
      <c r="F178" s="238" t="s">
        <v>223</v>
      </c>
      <c r="G178" s="220"/>
      <c r="H178" s="220"/>
      <c r="I178" s="220"/>
      <c r="J178" s="220"/>
      <c r="K178" s="224">
        <v>75.585</v>
      </c>
      <c r="L178" s="220"/>
      <c r="M178" s="220"/>
      <c r="N178" s="220"/>
      <c r="O178" s="220"/>
      <c r="P178" s="220"/>
      <c r="Q178" s="220"/>
      <c r="R178" s="225"/>
      <c r="T178" s="226"/>
      <c r="U178" s="220"/>
      <c r="V178" s="220"/>
      <c r="W178" s="220"/>
      <c r="X178" s="220"/>
      <c r="Y178" s="220"/>
      <c r="Z178" s="220"/>
      <c r="AA178" s="227"/>
      <c r="AT178" s="228" t="s">
        <v>156</v>
      </c>
      <c r="AU178" s="228" t="s">
        <v>99</v>
      </c>
      <c r="AV178" s="10" t="s">
        <v>99</v>
      </c>
      <c r="AW178" s="10" t="s">
        <v>33</v>
      </c>
      <c r="AX178" s="10" t="s">
        <v>75</v>
      </c>
      <c r="AY178" s="228" t="s">
        <v>148</v>
      </c>
    </row>
    <row r="179" spans="2:51" s="10" customFormat="1" ht="22.8" customHeight="1">
      <c r="B179" s="219"/>
      <c r="C179" s="220"/>
      <c r="D179" s="220"/>
      <c r="E179" s="221" t="s">
        <v>5</v>
      </c>
      <c r="F179" s="238" t="s">
        <v>224</v>
      </c>
      <c r="G179" s="220"/>
      <c r="H179" s="220"/>
      <c r="I179" s="220"/>
      <c r="J179" s="220"/>
      <c r="K179" s="224">
        <v>65.355</v>
      </c>
      <c r="L179" s="220"/>
      <c r="M179" s="220"/>
      <c r="N179" s="220"/>
      <c r="O179" s="220"/>
      <c r="P179" s="220"/>
      <c r="Q179" s="220"/>
      <c r="R179" s="225"/>
      <c r="T179" s="226"/>
      <c r="U179" s="220"/>
      <c r="V179" s="220"/>
      <c r="W179" s="220"/>
      <c r="X179" s="220"/>
      <c r="Y179" s="220"/>
      <c r="Z179" s="220"/>
      <c r="AA179" s="227"/>
      <c r="AT179" s="228" t="s">
        <v>156</v>
      </c>
      <c r="AU179" s="228" t="s">
        <v>99</v>
      </c>
      <c r="AV179" s="10" t="s">
        <v>99</v>
      </c>
      <c r="AW179" s="10" t="s">
        <v>33</v>
      </c>
      <c r="AX179" s="10" t="s">
        <v>75</v>
      </c>
      <c r="AY179" s="228" t="s">
        <v>148</v>
      </c>
    </row>
    <row r="180" spans="2:51" s="10" customFormat="1" ht="22.8" customHeight="1">
      <c r="B180" s="219"/>
      <c r="C180" s="220"/>
      <c r="D180" s="220"/>
      <c r="E180" s="221" t="s">
        <v>5</v>
      </c>
      <c r="F180" s="238" t="s">
        <v>225</v>
      </c>
      <c r="G180" s="220"/>
      <c r="H180" s="220"/>
      <c r="I180" s="220"/>
      <c r="J180" s="220"/>
      <c r="K180" s="224">
        <v>39.12</v>
      </c>
      <c r="L180" s="220"/>
      <c r="M180" s="220"/>
      <c r="N180" s="220"/>
      <c r="O180" s="220"/>
      <c r="P180" s="220"/>
      <c r="Q180" s="220"/>
      <c r="R180" s="225"/>
      <c r="T180" s="226"/>
      <c r="U180" s="220"/>
      <c r="V180" s="220"/>
      <c r="W180" s="220"/>
      <c r="X180" s="220"/>
      <c r="Y180" s="220"/>
      <c r="Z180" s="220"/>
      <c r="AA180" s="227"/>
      <c r="AT180" s="228" t="s">
        <v>156</v>
      </c>
      <c r="AU180" s="228" t="s">
        <v>99</v>
      </c>
      <c r="AV180" s="10" t="s">
        <v>99</v>
      </c>
      <c r="AW180" s="10" t="s">
        <v>33</v>
      </c>
      <c r="AX180" s="10" t="s">
        <v>75</v>
      </c>
      <c r="AY180" s="228" t="s">
        <v>148</v>
      </c>
    </row>
    <row r="181" spans="2:51" s="12" customFormat="1" ht="14.4" customHeight="1">
      <c r="B181" s="239"/>
      <c r="C181" s="240"/>
      <c r="D181" s="240"/>
      <c r="E181" s="241" t="s">
        <v>5</v>
      </c>
      <c r="F181" s="242" t="s">
        <v>178</v>
      </c>
      <c r="G181" s="240"/>
      <c r="H181" s="240"/>
      <c r="I181" s="240"/>
      <c r="J181" s="240"/>
      <c r="K181" s="243">
        <v>340.115</v>
      </c>
      <c r="L181" s="240"/>
      <c r="M181" s="240"/>
      <c r="N181" s="240"/>
      <c r="O181" s="240"/>
      <c r="P181" s="240"/>
      <c r="Q181" s="240"/>
      <c r="R181" s="244"/>
      <c r="T181" s="245"/>
      <c r="U181" s="240"/>
      <c r="V181" s="240"/>
      <c r="W181" s="240"/>
      <c r="X181" s="240"/>
      <c r="Y181" s="240"/>
      <c r="Z181" s="240"/>
      <c r="AA181" s="246"/>
      <c r="AT181" s="247" t="s">
        <v>156</v>
      </c>
      <c r="AU181" s="247" t="s">
        <v>99</v>
      </c>
      <c r="AV181" s="12" t="s">
        <v>153</v>
      </c>
      <c r="AW181" s="12" t="s">
        <v>33</v>
      </c>
      <c r="AX181" s="12" t="s">
        <v>83</v>
      </c>
      <c r="AY181" s="247" t="s">
        <v>148</v>
      </c>
    </row>
    <row r="182" spans="2:63" s="9" customFormat="1" ht="29.85" customHeight="1">
      <c r="B182" s="196"/>
      <c r="C182" s="197"/>
      <c r="D182" s="206" t="s">
        <v>112</v>
      </c>
      <c r="E182" s="206"/>
      <c r="F182" s="206"/>
      <c r="G182" s="206"/>
      <c r="H182" s="206"/>
      <c r="I182" s="206"/>
      <c r="J182" s="206"/>
      <c r="K182" s="206"/>
      <c r="L182" s="206"/>
      <c r="M182" s="206"/>
      <c r="N182" s="207">
        <f>BK182</f>
        <v>0</v>
      </c>
      <c r="O182" s="208"/>
      <c r="P182" s="208"/>
      <c r="Q182" s="208"/>
      <c r="R182" s="199"/>
      <c r="T182" s="200"/>
      <c r="U182" s="197"/>
      <c r="V182" s="197"/>
      <c r="W182" s="201">
        <f>SUM(W183:W332)</f>
        <v>0</v>
      </c>
      <c r="X182" s="197"/>
      <c r="Y182" s="201">
        <f>SUM(Y183:Y332)</f>
        <v>0</v>
      </c>
      <c r="Z182" s="197"/>
      <c r="AA182" s="202">
        <f>SUM(AA183:AA332)</f>
        <v>4.2863370000000005</v>
      </c>
      <c r="AR182" s="203" t="s">
        <v>83</v>
      </c>
      <c r="AT182" s="204" t="s">
        <v>74</v>
      </c>
      <c r="AU182" s="204" t="s">
        <v>83</v>
      </c>
      <c r="AY182" s="203" t="s">
        <v>148</v>
      </c>
      <c r="BK182" s="205">
        <f>SUM(BK183:BK332)</f>
        <v>0</v>
      </c>
    </row>
    <row r="183" spans="2:65" s="1" customFormat="1" ht="34.2" customHeight="1">
      <c r="B183" s="174"/>
      <c r="C183" s="209" t="s">
        <v>226</v>
      </c>
      <c r="D183" s="209" t="s">
        <v>149</v>
      </c>
      <c r="E183" s="210" t="s">
        <v>227</v>
      </c>
      <c r="F183" s="211" t="s">
        <v>228</v>
      </c>
      <c r="G183" s="211"/>
      <c r="H183" s="211"/>
      <c r="I183" s="211"/>
      <c r="J183" s="212" t="s">
        <v>159</v>
      </c>
      <c r="K183" s="213">
        <v>70</v>
      </c>
      <c r="L183" s="214">
        <v>0</v>
      </c>
      <c r="M183" s="214"/>
      <c r="N183" s="215">
        <f>ROUND(L183*K183,2)</f>
        <v>0</v>
      </c>
      <c r="O183" s="215"/>
      <c r="P183" s="215"/>
      <c r="Q183" s="215"/>
      <c r="R183" s="178"/>
      <c r="T183" s="216" t="s">
        <v>5</v>
      </c>
      <c r="U183" s="57" t="s">
        <v>40</v>
      </c>
      <c r="V183" s="48"/>
      <c r="W183" s="217">
        <f>V183*K183</f>
        <v>0</v>
      </c>
      <c r="X183" s="217">
        <v>0</v>
      </c>
      <c r="Y183" s="217">
        <f>X183*K183</f>
        <v>0</v>
      </c>
      <c r="Z183" s="217">
        <v>0</v>
      </c>
      <c r="AA183" s="218">
        <f>Z183*K183</f>
        <v>0</v>
      </c>
      <c r="AR183" s="23" t="s">
        <v>153</v>
      </c>
      <c r="AT183" s="23" t="s">
        <v>149</v>
      </c>
      <c r="AU183" s="23" t="s">
        <v>99</v>
      </c>
      <c r="AY183" s="23" t="s">
        <v>148</v>
      </c>
      <c r="BE183" s="133">
        <f>IF(U183="základní",N183,0)</f>
        <v>0</v>
      </c>
      <c r="BF183" s="133">
        <f>IF(U183="snížená",N183,0)</f>
        <v>0</v>
      </c>
      <c r="BG183" s="133">
        <f>IF(U183="zákl. přenesená",N183,0)</f>
        <v>0</v>
      </c>
      <c r="BH183" s="133">
        <f>IF(U183="sníž. přenesená",N183,0)</f>
        <v>0</v>
      </c>
      <c r="BI183" s="133">
        <f>IF(U183="nulová",N183,0)</f>
        <v>0</v>
      </c>
      <c r="BJ183" s="23" t="s">
        <v>83</v>
      </c>
      <c r="BK183" s="133">
        <f>ROUND(L183*K183,2)</f>
        <v>0</v>
      </c>
      <c r="BL183" s="23" t="s">
        <v>153</v>
      </c>
      <c r="BM183" s="23" t="s">
        <v>229</v>
      </c>
    </row>
    <row r="184" spans="2:65" s="1" customFormat="1" ht="45.6" customHeight="1">
      <c r="B184" s="174"/>
      <c r="C184" s="209" t="s">
        <v>230</v>
      </c>
      <c r="D184" s="209" t="s">
        <v>149</v>
      </c>
      <c r="E184" s="210" t="s">
        <v>231</v>
      </c>
      <c r="F184" s="211" t="s">
        <v>232</v>
      </c>
      <c r="G184" s="211"/>
      <c r="H184" s="211"/>
      <c r="I184" s="211"/>
      <c r="J184" s="212" t="s">
        <v>159</v>
      </c>
      <c r="K184" s="213">
        <v>980</v>
      </c>
      <c r="L184" s="214">
        <v>0</v>
      </c>
      <c r="M184" s="214"/>
      <c r="N184" s="215">
        <f>ROUND(L184*K184,2)</f>
        <v>0</v>
      </c>
      <c r="O184" s="215"/>
      <c r="P184" s="215"/>
      <c r="Q184" s="215"/>
      <c r="R184" s="178"/>
      <c r="T184" s="216" t="s">
        <v>5</v>
      </c>
      <c r="U184" s="57" t="s">
        <v>40</v>
      </c>
      <c r="V184" s="48"/>
      <c r="W184" s="217">
        <f>V184*K184</f>
        <v>0</v>
      </c>
      <c r="X184" s="217">
        <v>0</v>
      </c>
      <c r="Y184" s="217">
        <f>X184*K184</f>
        <v>0</v>
      </c>
      <c r="Z184" s="217">
        <v>0</v>
      </c>
      <c r="AA184" s="218">
        <f>Z184*K184</f>
        <v>0</v>
      </c>
      <c r="AR184" s="23" t="s">
        <v>153</v>
      </c>
      <c r="AT184" s="23" t="s">
        <v>149</v>
      </c>
      <c r="AU184" s="23" t="s">
        <v>99</v>
      </c>
      <c r="AY184" s="23" t="s">
        <v>148</v>
      </c>
      <c r="BE184" s="133">
        <f>IF(U184="základní",N184,0)</f>
        <v>0</v>
      </c>
      <c r="BF184" s="133">
        <f>IF(U184="snížená",N184,0)</f>
        <v>0</v>
      </c>
      <c r="BG184" s="133">
        <f>IF(U184="zákl. přenesená",N184,0)</f>
        <v>0</v>
      </c>
      <c r="BH184" s="133">
        <f>IF(U184="sníž. přenesená",N184,0)</f>
        <v>0</v>
      </c>
      <c r="BI184" s="133">
        <f>IF(U184="nulová",N184,0)</f>
        <v>0</v>
      </c>
      <c r="BJ184" s="23" t="s">
        <v>83</v>
      </c>
      <c r="BK184" s="133">
        <f>ROUND(L184*K184,2)</f>
        <v>0</v>
      </c>
      <c r="BL184" s="23" t="s">
        <v>153</v>
      </c>
      <c r="BM184" s="23" t="s">
        <v>233</v>
      </c>
    </row>
    <row r="185" spans="2:51" s="10" customFormat="1" ht="14.4" customHeight="1">
      <c r="B185" s="219"/>
      <c r="C185" s="220"/>
      <c r="D185" s="220"/>
      <c r="E185" s="221" t="s">
        <v>5</v>
      </c>
      <c r="F185" s="222" t="s">
        <v>234</v>
      </c>
      <c r="G185" s="223"/>
      <c r="H185" s="223"/>
      <c r="I185" s="223"/>
      <c r="J185" s="220"/>
      <c r="K185" s="224">
        <v>980</v>
      </c>
      <c r="L185" s="220"/>
      <c r="M185" s="220"/>
      <c r="N185" s="220"/>
      <c r="O185" s="220"/>
      <c r="P185" s="220"/>
      <c r="Q185" s="220"/>
      <c r="R185" s="225"/>
      <c r="T185" s="226"/>
      <c r="U185" s="220"/>
      <c r="V185" s="220"/>
      <c r="W185" s="220"/>
      <c r="X185" s="220"/>
      <c r="Y185" s="220"/>
      <c r="Z185" s="220"/>
      <c r="AA185" s="227"/>
      <c r="AT185" s="228" t="s">
        <v>156</v>
      </c>
      <c r="AU185" s="228" t="s">
        <v>99</v>
      </c>
      <c r="AV185" s="10" t="s">
        <v>99</v>
      </c>
      <c r="AW185" s="10" t="s">
        <v>33</v>
      </c>
      <c r="AX185" s="10" t="s">
        <v>83</v>
      </c>
      <c r="AY185" s="228" t="s">
        <v>148</v>
      </c>
    </row>
    <row r="186" spans="2:65" s="1" customFormat="1" ht="34.2" customHeight="1">
      <c r="B186" s="174"/>
      <c r="C186" s="209" t="s">
        <v>11</v>
      </c>
      <c r="D186" s="209" t="s">
        <v>149</v>
      </c>
      <c r="E186" s="210" t="s">
        <v>235</v>
      </c>
      <c r="F186" s="211" t="s">
        <v>236</v>
      </c>
      <c r="G186" s="211"/>
      <c r="H186" s="211"/>
      <c r="I186" s="211"/>
      <c r="J186" s="212" t="s">
        <v>159</v>
      </c>
      <c r="K186" s="213">
        <v>70</v>
      </c>
      <c r="L186" s="214">
        <v>0</v>
      </c>
      <c r="M186" s="214"/>
      <c r="N186" s="215">
        <f>ROUND(L186*K186,2)</f>
        <v>0</v>
      </c>
      <c r="O186" s="215"/>
      <c r="P186" s="215"/>
      <c r="Q186" s="215"/>
      <c r="R186" s="178"/>
      <c r="T186" s="216" t="s">
        <v>5</v>
      </c>
      <c r="U186" s="57" t="s">
        <v>40</v>
      </c>
      <c r="V186" s="48"/>
      <c r="W186" s="217">
        <f>V186*K186</f>
        <v>0</v>
      </c>
      <c r="X186" s="217">
        <v>0</v>
      </c>
      <c r="Y186" s="217">
        <f>X186*K186</f>
        <v>0</v>
      </c>
      <c r="Z186" s="217">
        <v>0</v>
      </c>
      <c r="AA186" s="218">
        <f>Z186*K186</f>
        <v>0</v>
      </c>
      <c r="AR186" s="23" t="s">
        <v>153</v>
      </c>
      <c r="AT186" s="23" t="s">
        <v>149</v>
      </c>
      <c r="AU186" s="23" t="s">
        <v>99</v>
      </c>
      <c r="AY186" s="23" t="s">
        <v>148</v>
      </c>
      <c r="BE186" s="133">
        <f>IF(U186="základní",N186,0)</f>
        <v>0</v>
      </c>
      <c r="BF186" s="133">
        <f>IF(U186="snížená",N186,0)</f>
        <v>0</v>
      </c>
      <c r="BG186" s="133">
        <f>IF(U186="zákl. přenesená",N186,0)</f>
        <v>0</v>
      </c>
      <c r="BH186" s="133">
        <f>IF(U186="sníž. přenesená",N186,0)</f>
        <v>0</v>
      </c>
      <c r="BI186" s="133">
        <f>IF(U186="nulová",N186,0)</f>
        <v>0</v>
      </c>
      <c r="BJ186" s="23" t="s">
        <v>83</v>
      </c>
      <c r="BK186" s="133">
        <f>ROUND(L186*K186,2)</f>
        <v>0</v>
      </c>
      <c r="BL186" s="23" t="s">
        <v>153</v>
      </c>
      <c r="BM186" s="23" t="s">
        <v>237</v>
      </c>
    </row>
    <row r="187" spans="2:65" s="1" customFormat="1" ht="57" customHeight="1">
      <c r="B187" s="174"/>
      <c r="C187" s="209" t="s">
        <v>238</v>
      </c>
      <c r="D187" s="209" t="s">
        <v>149</v>
      </c>
      <c r="E187" s="210" t="s">
        <v>239</v>
      </c>
      <c r="F187" s="211" t="s">
        <v>240</v>
      </c>
      <c r="G187" s="211"/>
      <c r="H187" s="211"/>
      <c r="I187" s="211"/>
      <c r="J187" s="212" t="s">
        <v>241</v>
      </c>
      <c r="K187" s="213">
        <v>1</v>
      </c>
      <c r="L187" s="214">
        <v>0</v>
      </c>
      <c r="M187" s="214"/>
      <c r="N187" s="215">
        <f>ROUND(L187*K187,2)</f>
        <v>0</v>
      </c>
      <c r="O187" s="215"/>
      <c r="P187" s="215"/>
      <c r="Q187" s="215"/>
      <c r="R187" s="178"/>
      <c r="T187" s="216" t="s">
        <v>5</v>
      </c>
      <c r="U187" s="57" t="s">
        <v>40</v>
      </c>
      <c r="V187" s="48"/>
      <c r="W187" s="217">
        <f>V187*K187</f>
        <v>0</v>
      </c>
      <c r="X187" s="217">
        <v>0</v>
      </c>
      <c r="Y187" s="217">
        <f>X187*K187</f>
        <v>0</v>
      </c>
      <c r="Z187" s="217">
        <v>0</v>
      </c>
      <c r="AA187" s="218">
        <f>Z187*K187</f>
        <v>0</v>
      </c>
      <c r="AR187" s="23" t="s">
        <v>153</v>
      </c>
      <c r="AT187" s="23" t="s">
        <v>149</v>
      </c>
      <c r="AU187" s="23" t="s">
        <v>99</v>
      </c>
      <c r="AY187" s="23" t="s">
        <v>148</v>
      </c>
      <c r="BE187" s="133">
        <f>IF(U187="základní",N187,0)</f>
        <v>0</v>
      </c>
      <c r="BF187" s="133">
        <f>IF(U187="snížená",N187,0)</f>
        <v>0</v>
      </c>
      <c r="BG187" s="133">
        <f>IF(U187="zákl. přenesená",N187,0)</f>
        <v>0</v>
      </c>
      <c r="BH187" s="133">
        <f>IF(U187="sníž. přenesená",N187,0)</f>
        <v>0</v>
      </c>
      <c r="BI187" s="133">
        <f>IF(U187="nulová",N187,0)</f>
        <v>0</v>
      </c>
      <c r="BJ187" s="23" t="s">
        <v>83</v>
      </c>
      <c r="BK187" s="133">
        <f>ROUND(L187*K187,2)</f>
        <v>0</v>
      </c>
      <c r="BL187" s="23" t="s">
        <v>153</v>
      </c>
      <c r="BM187" s="23" t="s">
        <v>242</v>
      </c>
    </row>
    <row r="188" spans="2:65" s="1" customFormat="1" ht="14.4" customHeight="1">
      <c r="B188" s="174"/>
      <c r="C188" s="209" t="s">
        <v>243</v>
      </c>
      <c r="D188" s="209" t="s">
        <v>149</v>
      </c>
      <c r="E188" s="210" t="s">
        <v>244</v>
      </c>
      <c r="F188" s="211" t="s">
        <v>245</v>
      </c>
      <c r="G188" s="211"/>
      <c r="H188" s="211"/>
      <c r="I188" s="211"/>
      <c r="J188" s="212" t="s">
        <v>246</v>
      </c>
      <c r="K188" s="213">
        <v>2</v>
      </c>
      <c r="L188" s="214">
        <v>0</v>
      </c>
      <c r="M188" s="214"/>
      <c r="N188" s="215">
        <f>ROUND(L188*K188,2)</f>
        <v>0</v>
      </c>
      <c r="O188" s="215"/>
      <c r="P188" s="215"/>
      <c r="Q188" s="215"/>
      <c r="R188" s="178"/>
      <c r="T188" s="216" t="s">
        <v>5</v>
      </c>
      <c r="U188" s="57" t="s">
        <v>40</v>
      </c>
      <c r="V188" s="48"/>
      <c r="W188" s="217">
        <f>V188*K188</f>
        <v>0</v>
      </c>
      <c r="X188" s="217">
        <v>0</v>
      </c>
      <c r="Y188" s="217">
        <f>X188*K188</f>
        <v>0</v>
      </c>
      <c r="Z188" s="217">
        <v>0</v>
      </c>
      <c r="AA188" s="218">
        <f>Z188*K188</f>
        <v>0</v>
      </c>
      <c r="AR188" s="23" t="s">
        <v>153</v>
      </c>
      <c r="AT188" s="23" t="s">
        <v>149</v>
      </c>
      <c r="AU188" s="23" t="s">
        <v>99</v>
      </c>
      <c r="AY188" s="23" t="s">
        <v>148</v>
      </c>
      <c r="BE188" s="133">
        <f>IF(U188="základní",N188,0)</f>
        <v>0</v>
      </c>
      <c r="BF188" s="133">
        <f>IF(U188="snížená",N188,0)</f>
        <v>0</v>
      </c>
      <c r="BG188" s="133">
        <f>IF(U188="zákl. přenesená",N188,0)</f>
        <v>0</v>
      </c>
      <c r="BH188" s="133">
        <f>IF(U188="sníž. přenesená",N188,0)</f>
        <v>0</v>
      </c>
      <c r="BI188" s="133">
        <f>IF(U188="nulová",N188,0)</f>
        <v>0</v>
      </c>
      <c r="BJ188" s="23" t="s">
        <v>83</v>
      </c>
      <c r="BK188" s="133">
        <f>ROUND(L188*K188,2)</f>
        <v>0</v>
      </c>
      <c r="BL188" s="23" t="s">
        <v>153</v>
      </c>
      <c r="BM188" s="23" t="s">
        <v>247</v>
      </c>
    </row>
    <row r="189" spans="2:51" s="10" customFormat="1" ht="14.4" customHeight="1">
      <c r="B189" s="219"/>
      <c r="C189" s="220"/>
      <c r="D189" s="220"/>
      <c r="E189" s="221" t="s">
        <v>5</v>
      </c>
      <c r="F189" s="222" t="s">
        <v>248</v>
      </c>
      <c r="G189" s="223"/>
      <c r="H189" s="223"/>
      <c r="I189" s="223"/>
      <c r="J189" s="220"/>
      <c r="K189" s="224">
        <v>2</v>
      </c>
      <c r="L189" s="220"/>
      <c r="M189" s="220"/>
      <c r="N189" s="220"/>
      <c r="O189" s="220"/>
      <c r="P189" s="220"/>
      <c r="Q189" s="220"/>
      <c r="R189" s="225"/>
      <c r="T189" s="226"/>
      <c r="U189" s="220"/>
      <c r="V189" s="220"/>
      <c r="W189" s="220"/>
      <c r="X189" s="220"/>
      <c r="Y189" s="220"/>
      <c r="Z189" s="220"/>
      <c r="AA189" s="227"/>
      <c r="AT189" s="228" t="s">
        <v>156</v>
      </c>
      <c r="AU189" s="228" t="s">
        <v>99</v>
      </c>
      <c r="AV189" s="10" t="s">
        <v>99</v>
      </c>
      <c r="AW189" s="10" t="s">
        <v>33</v>
      </c>
      <c r="AX189" s="10" t="s">
        <v>83</v>
      </c>
      <c r="AY189" s="228" t="s">
        <v>148</v>
      </c>
    </row>
    <row r="190" spans="2:65" s="1" customFormat="1" ht="34.2" customHeight="1">
      <c r="B190" s="174"/>
      <c r="C190" s="209" t="s">
        <v>249</v>
      </c>
      <c r="D190" s="209" t="s">
        <v>149</v>
      </c>
      <c r="E190" s="210" t="s">
        <v>250</v>
      </c>
      <c r="F190" s="211" t="s">
        <v>251</v>
      </c>
      <c r="G190" s="211"/>
      <c r="H190" s="211"/>
      <c r="I190" s="211"/>
      <c r="J190" s="212" t="s">
        <v>241</v>
      </c>
      <c r="K190" s="213">
        <v>1</v>
      </c>
      <c r="L190" s="214">
        <v>0</v>
      </c>
      <c r="M190" s="214"/>
      <c r="N190" s="215">
        <f>ROUND(L190*K190,2)</f>
        <v>0</v>
      </c>
      <c r="O190" s="215"/>
      <c r="P190" s="215"/>
      <c r="Q190" s="215"/>
      <c r="R190" s="178"/>
      <c r="T190" s="216" t="s">
        <v>5</v>
      </c>
      <c r="U190" s="57" t="s">
        <v>40</v>
      </c>
      <c r="V190" s="48"/>
      <c r="W190" s="217">
        <f>V190*K190</f>
        <v>0</v>
      </c>
      <c r="X190" s="217">
        <v>0</v>
      </c>
      <c r="Y190" s="217">
        <f>X190*K190</f>
        <v>0</v>
      </c>
      <c r="Z190" s="217">
        <v>0</v>
      </c>
      <c r="AA190" s="218">
        <f>Z190*K190</f>
        <v>0</v>
      </c>
      <c r="AR190" s="23" t="s">
        <v>153</v>
      </c>
      <c r="AT190" s="23" t="s">
        <v>149</v>
      </c>
      <c r="AU190" s="23" t="s">
        <v>99</v>
      </c>
      <c r="AY190" s="23" t="s">
        <v>148</v>
      </c>
      <c r="BE190" s="133">
        <f>IF(U190="základní",N190,0)</f>
        <v>0</v>
      </c>
      <c r="BF190" s="133">
        <f>IF(U190="snížená",N190,0)</f>
        <v>0</v>
      </c>
      <c r="BG190" s="133">
        <f>IF(U190="zákl. přenesená",N190,0)</f>
        <v>0</v>
      </c>
      <c r="BH190" s="133">
        <f>IF(U190="sníž. přenesená",N190,0)</f>
        <v>0</v>
      </c>
      <c r="BI190" s="133">
        <f>IF(U190="nulová",N190,0)</f>
        <v>0</v>
      </c>
      <c r="BJ190" s="23" t="s">
        <v>83</v>
      </c>
      <c r="BK190" s="133">
        <f>ROUND(L190*K190,2)</f>
        <v>0</v>
      </c>
      <c r="BL190" s="23" t="s">
        <v>153</v>
      </c>
      <c r="BM190" s="23" t="s">
        <v>252</v>
      </c>
    </row>
    <row r="191" spans="2:65" s="1" customFormat="1" ht="45.6" customHeight="1">
      <c r="B191" s="174"/>
      <c r="C191" s="209" t="s">
        <v>253</v>
      </c>
      <c r="D191" s="209" t="s">
        <v>149</v>
      </c>
      <c r="E191" s="210" t="s">
        <v>254</v>
      </c>
      <c r="F191" s="211" t="s">
        <v>255</v>
      </c>
      <c r="G191" s="211"/>
      <c r="H191" s="211"/>
      <c r="I191" s="211"/>
      <c r="J191" s="212" t="s">
        <v>218</v>
      </c>
      <c r="K191" s="213">
        <v>14.63</v>
      </c>
      <c r="L191" s="214">
        <v>0</v>
      </c>
      <c r="M191" s="214"/>
      <c r="N191" s="215">
        <f>ROUND(L191*K191,2)</f>
        <v>0</v>
      </c>
      <c r="O191" s="215"/>
      <c r="P191" s="215"/>
      <c r="Q191" s="215"/>
      <c r="R191" s="178"/>
      <c r="T191" s="216" t="s">
        <v>5</v>
      </c>
      <c r="U191" s="57" t="s">
        <v>40</v>
      </c>
      <c r="V191" s="48"/>
      <c r="W191" s="217">
        <f>V191*K191</f>
        <v>0</v>
      </c>
      <c r="X191" s="217">
        <v>0</v>
      </c>
      <c r="Y191" s="217">
        <f>X191*K191</f>
        <v>0</v>
      </c>
      <c r="Z191" s="217">
        <v>0</v>
      </c>
      <c r="AA191" s="218">
        <f>Z191*K191</f>
        <v>0</v>
      </c>
      <c r="AR191" s="23" t="s">
        <v>153</v>
      </c>
      <c r="AT191" s="23" t="s">
        <v>149</v>
      </c>
      <c r="AU191" s="23" t="s">
        <v>99</v>
      </c>
      <c r="AY191" s="23" t="s">
        <v>148</v>
      </c>
      <c r="BE191" s="133">
        <f>IF(U191="základní",N191,0)</f>
        <v>0</v>
      </c>
      <c r="BF191" s="133">
        <f>IF(U191="snížená",N191,0)</f>
        <v>0</v>
      </c>
      <c r="BG191" s="133">
        <f>IF(U191="zákl. přenesená",N191,0)</f>
        <v>0</v>
      </c>
      <c r="BH191" s="133">
        <f>IF(U191="sníž. přenesená",N191,0)</f>
        <v>0</v>
      </c>
      <c r="BI191" s="133">
        <f>IF(U191="nulová",N191,0)</f>
        <v>0</v>
      </c>
      <c r="BJ191" s="23" t="s">
        <v>83</v>
      </c>
      <c r="BK191" s="133">
        <f>ROUND(L191*K191,2)</f>
        <v>0</v>
      </c>
      <c r="BL191" s="23" t="s">
        <v>153</v>
      </c>
      <c r="BM191" s="23" t="s">
        <v>256</v>
      </c>
    </row>
    <row r="192" spans="2:51" s="10" customFormat="1" ht="14.4" customHeight="1">
      <c r="B192" s="219"/>
      <c r="C192" s="220"/>
      <c r="D192" s="220"/>
      <c r="E192" s="221" t="s">
        <v>5</v>
      </c>
      <c r="F192" s="222" t="s">
        <v>257</v>
      </c>
      <c r="G192" s="223"/>
      <c r="H192" s="223"/>
      <c r="I192" s="223"/>
      <c r="J192" s="220"/>
      <c r="K192" s="224">
        <v>4.18</v>
      </c>
      <c r="L192" s="220"/>
      <c r="M192" s="220"/>
      <c r="N192" s="220"/>
      <c r="O192" s="220"/>
      <c r="P192" s="220"/>
      <c r="Q192" s="220"/>
      <c r="R192" s="225"/>
      <c r="T192" s="226"/>
      <c r="U192" s="220"/>
      <c r="V192" s="220"/>
      <c r="W192" s="220"/>
      <c r="X192" s="220"/>
      <c r="Y192" s="220"/>
      <c r="Z192" s="220"/>
      <c r="AA192" s="227"/>
      <c r="AT192" s="228" t="s">
        <v>156</v>
      </c>
      <c r="AU192" s="228" t="s">
        <v>99</v>
      </c>
      <c r="AV192" s="10" t="s">
        <v>99</v>
      </c>
      <c r="AW192" s="10" t="s">
        <v>33</v>
      </c>
      <c r="AX192" s="10" t="s">
        <v>75</v>
      </c>
      <c r="AY192" s="228" t="s">
        <v>148</v>
      </c>
    </row>
    <row r="193" spans="2:51" s="10" customFormat="1" ht="14.4" customHeight="1">
      <c r="B193" s="219"/>
      <c r="C193" s="220"/>
      <c r="D193" s="220"/>
      <c r="E193" s="221" t="s">
        <v>5</v>
      </c>
      <c r="F193" s="238" t="s">
        <v>258</v>
      </c>
      <c r="G193" s="220"/>
      <c r="H193" s="220"/>
      <c r="I193" s="220"/>
      <c r="J193" s="220"/>
      <c r="K193" s="224">
        <v>1.045</v>
      </c>
      <c r="L193" s="220"/>
      <c r="M193" s="220"/>
      <c r="N193" s="220"/>
      <c r="O193" s="220"/>
      <c r="P193" s="220"/>
      <c r="Q193" s="220"/>
      <c r="R193" s="225"/>
      <c r="T193" s="226"/>
      <c r="U193" s="220"/>
      <c r="V193" s="220"/>
      <c r="W193" s="220"/>
      <c r="X193" s="220"/>
      <c r="Y193" s="220"/>
      <c r="Z193" s="220"/>
      <c r="AA193" s="227"/>
      <c r="AT193" s="228" t="s">
        <v>156</v>
      </c>
      <c r="AU193" s="228" t="s">
        <v>99</v>
      </c>
      <c r="AV193" s="10" t="s">
        <v>99</v>
      </c>
      <c r="AW193" s="10" t="s">
        <v>33</v>
      </c>
      <c r="AX193" s="10" t="s">
        <v>75</v>
      </c>
      <c r="AY193" s="228" t="s">
        <v>148</v>
      </c>
    </row>
    <row r="194" spans="2:51" s="10" customFormat="1" ht="14.4" customHeight="1">
      <c r="B194" s="219"/>
      <c r="C194" s="220"/>
      <c r="D194" s="220"/>
      <c r="E194" s="221" t="s">
        <v>5</v>
      </c>
      <c r="F194" s="238" t="s">
        <v>259</v>
      </c>
      <c r="G194" s="220"/>
      <c r="H194" s="220"/>
      <c r="I194" s="220"/>
      <c r="J194" s="220"/>
      <c r="K194" s="224">
        <v>9.405</v>
      </c>
      <c r="L194" s="220"/>
      <c r="M194" s="220"/>
      <c r="N194" s="220"/>
      <c r="O194" s="220"/>
      <c r="P194" s="220"/>
      <c r="Q194" s="220"/>
      <c r="R194" s="225"/>
      <c r="T194" s="226"/>
      <c r="U194" s="220"/>
      <c r="V194" s="220"/>
      <c r="W194" s="220"/>
      <c r="X194" s="220"/>
      <c r="Y194" s="220"/>
      <c r="Z194" s="220"/>
      <c r="AA194" s="227"/>
      <c r="AT194" s="228" t="s">
        <v>156</v>
      </c>
      <c r="AU194" s="228" t="s">
        <v>99</v>
      </c>
      <c r="AV194" s="10" t="s">
        <v>99</v>
      </c>
      <c r="AW194" s="10" t="s">
        <v>33</v>
      </c>
      <c r="AX194" s="10" t="s">
        <v>75</v>
      </c>
      <c r="AY194" s="228" t="s">
        <v>148</v>
      </c>
    </row>
    <row r="195" spans="2:51" s="12" customFormat="1" ht="14.4" customHeight="1">
      <c r="B195" s="239"/>
      <c r="C195" s="240"/>
      <c r="D195" s="240"/>
      <c r="E195" s="241" t="s">
        <v>5</v>
      </c>
      <c r="F195" s="242" t="s">
        <v>178</v>
      </c>
      <c r="G195" s="240"/>
      <c r="H195" s="240"/>
      <c r="I195" s="240"/>
      <c r="J195" s="240"/>
      <c r="K195" s="243">
        <v>14.63</v>
      </c>
      <c r="L195" s="240"/>
      <c r="M195" s="240"/>
      <c r="N195" s="240"/>
      <c r="O195" s="240"/>
      <c r="P195" s="240"/>
      <c r="Q195" s="240"/>
      <c r="R195" s="244"/>
      <c r="T195" s="245"/>
      <c r="U195" s="240"/>
      <c r="V195" s="240"/>
      <c r="W195" s="240"/>
      <c r="X195" s="240"/>
      <c r="Y195" s="240"/>
      <c r="Z195" s="240"/>
      <c r="AA195" s="246"/>
      <c r="AT195" s="247" t="s">
        <v>156</v>
      </c>
      <c r="AU195" s="247" t="s">
        <v>99</v>
      </c>
      <c r="AV195" s="12" t="s">
        <v>153</v>
      </c>
      <c r="AW195" s="12" t="s">
        <v>33</v>
      </c>
      <c r="AX195" s="12" t="s">
        <v>83</v>
      </c>
      <c r="AY195" s="247" t="s">
        <v>148</v>
      </c>
    </row>
    <row r="196" spans="2:65" s="1" customFormat="1" ht="14.4" customHeight="1">
      <c r="B196" s="174"/>
      <c r="C196" s="209" t="s">
        <v>260</v>
      </c>
      <c r="D196" s="209" t="s">
        <v>149</v>
      </c>
      <c r="E196" s="210" t="s">
        <v>261</v>
      </c>
      <c r="F196" s="211" t="s">
        <v>262</v>
      </c>
      <c r="G196" s="211"/>
      <c r="H196" s="211"/>
      <c r="I196" s="211"/>
      <c r="J196" s="212" t="s">
        <v>159</v>
      </c>
      <c r="K196" s="213">
        <v>7.735</v>
      </c>
      <c r="L196" s="214">
        <v>0</v>
      </c>
      <c r="M196" s="214"/>
      <c r="N196" s="215">
        <f>ROUND(L196*K196,2)</f>
        <v>0</v>
      </c>
      <c r="O196" s="215"/>
      <c r="P196" s="215"/>
      <c r="Q196" s="215"/>
      <c r="R196" s="178"/>
      <c r="T196" s="216" t="s">
        <v>5</v>
      </c>
      <c r="U196" s="57" t="s">
        <v>40</v>
      </c>
      <c r="V196" s="48"/>
      <c r="W196" s="217">
        <f>V196*K196</f>
        <v>0</v>
      </c>
      <c r="X196" s="217">
        <v>0</v>
      </c>
      <c r="Y196" s="217">
        <f>X196*K196</f>
        <v>0</v>
      </c>
      <c r="Z196" s="217">
        <v>0</v>
      </c>
      <c r="AA196" s="218">
        <f>Z196*K196</f>
        <v>0</v>
      </c>
      <c r="AR196" s="23" t="s">
        <v>153</v>
      </c>
      <c r="AT196" s="23" t="s">
        <v>149</v>
      </c>
      <c r="AU196" s="23" t="s">
        <v>99</v>
      </c>
      <c r="AY196" s="23" t="s">
        <v>148</v>
      </c>
      <c r="BE196" s="133">
        <f>IF(U196="základní",N196,0)</f>
        <v>0</v>
      </c>
      <c r="BF196" s="133">
        <f>IF(U196="snížená",N196,0)</f>
        <v>0</v>
      </c>
      <c r="BG196" s="133">
        <f>IF(U196="zákl. přenesená",N196,0)</f>
        <v>0</v>
      </c>
      <c r="BH196" s="133">
        <f>IF(U196="sníž. přenesená",N196,0)</f>
        <v>0</v>
      </c>
      <c r="BI196" s="133">
        <f>IF(U196="nulová",N196,0)</f>
        <v>0</v>
      </c>
      <c r="BJ196" s="23" t="s">
        <v>83</v>
      </c>
      <c r="BK196" s="133">
        <f>ROUND(L196*K196,2)</f>
        <v>0</v>
      </c>
      <c r="BL196" s="23" t="s">
        <v>153</v>
      </c>
      <c r="BM196" s="23" t="s">
        <v>263</v>
      </c>
    </row>
    <row r="197" spans="2:51" s="10" customFormat="1" ht="22.8" customHeight="1">
      <c r="B197" s="219"/>
      <c r="C197" s="220"/>
      <c r="D197" s="220"/>
      <c r="E197" s="221" t="s">
        <v>5</v>
      </c>
      <c r="F197" s="222" t="s">
        <v>264</v>
      </c>
      <c r="G197" s="223"/>
      <c r="H197" s="223"/>
      <c r="I197" s="223"/>
      <c r="J197" s="220"/>
      <c r="K197" s="224">
        <v>7.735</v>
      </c>
      <c r="L197" s="220"/>
      <c r="M197" s="220"/>
      <c r="N197" s="220"/>
      <c r="O197" s="220"/>
      <c r="P197" s="220"/>
      <c r="Q197" s="220"/>
      <c r="R197" s="225"/>
      <c r="T197" s="226"/>
      <c r="U197" s="220"/>
      <c r="V197" s="220"/>
      <c r="W197" s="220"/>
      <c r="X197" s="220"/>
      <c r="Y197" s="220"/>
      <c r="Z197" s="220"/>
      <c r="AA197" s="227"/>
      <c r="AT197" s="228" t="s">
        <v>156</v>
      </c>
      <c r="AU197" s="228" t="s">
        <v>99</v>
      </c>
      <c r="AV197" s="10" t="s">
        <v>99</v>
      </c>
      <c r="AW197" s="10" t="s">
        <v>33</v>
      </c>
      <c r="AX197" s="10" t="s">
        <v>83</v>
      </c>
      <c r="AY197" s="228" t="s">
        <v>148</v>
      </c>
    </row>
    <row r="198" spans="2:65" s="1" customFormat="1" ht="22.8" customHeight="1">
      <c r="B198" s="174"/>
      <c r="C198" s="209" t="s">
        <v>10</v>
      </c>
      <c r="D198" s="209" t="s">
        <v>149</v>
      </c>
      <c r="E198" s="210" t="s">
        <v>265</v>
      </c>
      <c r="F198" s="211" t="s">
        <v>266</v>
      </c>
      <c r="G198" s="211"/>
      <c r="H198" s="211"/>
      <c r="I198" s="211"/>
      <c r="J198" s="212" t="s">
        <v>159</v>
      </c>
      <c r="K198" s="213">
        <v>17.253</v>
      </c>
      <c r="L198" s="214">
        <v>0</v>
      </c>
      <c r="M198" s="214"/>
      <c r="N198" s="215">
        <f>ROUND(L198*K198,2)</f>
        <v>0</v>
      </c>
      <c r="O198" s="215"/>
      <c r="P198" s="215"/>
      <c r="Q198" s="215"/>
      <c r="R198" s="178"/>
      <c r="T198" s="216" t="s">
        <v>5</v>
      </c>
      <c r="U198" s="57" t="s">
        <v>40</v>
      </c>
      <c r="V198" s="48"/>
      <c r="W198" s="217">
        <f>V198*K198</f>
        <v>0</v>
      </c>
      <c r="X198" s="217">
        <v>0</v>
      </c>
      <c r="Y198" s="217">
        <f>X198*K198</f>
        <v>0</v>
      </c>
      <c r="Z198" s="217">
        <v>0</v>
      </c>
      <c r="AA198" s="218">
        <f>Z198*K198</f>
        <v>0</v>
      </c>
      <c r="AR198" s="23" t="s">
        <v>153</v>
      </c>
      <c r="AT198" s="23" t="s">
        <v>149</v>
      </c>
      <c r="AU198" s="23" t="s">
        <v>99</v>
      </c>
      <c r="AY198" s="23" t="s">
        <v>148</v>
      </c>
      <c r="BE198" s="133">
        <f>IF(U198="základní",N198,0)</f>
        <v>0</v>
      </c>
      <c r="BF198" s="133">
        <f>IF(U198="snížená",N198,0)</f>
        <v>0</v>
      </c>
      <c r="BG198" s="133">
        <f>IF(U198="zákl. přenesená",N198,0)</f>
        <v>0</v>
      </c>
      <c r="BH198" s="133">
        <f>IF(U198="sníž. přenesená",N198,0)</f>
        <v>0</v>
      </c>
      <c r="BI198" s="133">
        <f>IF(U198="nulová",N198,0)</f>
        <v>0</v>
      </c>
      <c r="BJ198" s="23" t="s">
        <v>83</v>
      </c>
      <c r="BK198" s="133">
        <f>ROUND(L198*K198,2)</f>
        <v>0</v>
      </c>
      <c r="BL198" s="23" t="s">
        <v>153</v>
      </c>
      <c r="BM198" s="23" t="s">
        <v>267</v>
      </c>
    </row>
    <row r="199" spans="2:51" s="10" customFormat="1" ht="14.4" customHeight="1">
      <c r="B199" s="219"/>
      <c r="C199" s="220"/>
      <c r="D199" s="220"/>
      <c r="E199" s="221" t="s">
        <v>5</v>
      </c>
      <c r="F199" s="222" t="s">
        <v>268</v>
      </c>
      <c r="G199" s="223"/>
      <c r="H199" s="223"/>
      <c r="I199" s="223"/>
      <c r="J199" s="220"/>
      <c r="K199" s="224">
        <v>7.364</v>
      </c>
      <c r="L199" s="220"/>
      <c r="M199" s="220"/>
      <c r="N199" s="220"/>
      <c r="O199" s="220"/>
      <c r="P199" s="220"/>
      <c r="Q199" s="220"/>
      <c r="R199" s="225"/>
      <c r="T199" s="226"/>
      <c r="U199" s="220"/>
      <c r="V199" s="220"/>
      <c r="W199" s="220"/>
      <c r="X199" s="220"/>
      <c r="Y199" s="220"/>
      <c r="Z199" s="220"/>
      <c r="AA199" s="227"/>
      <c r="AT199" s="228" t="s">
        <v>156</v>
      </c>
      <c r="AU199" s="228" t="s">
        <v>99</v>
      </c>
      <c r="AV199" s="10" t="s">
        <v>99</v>
      </c>
      <c r="AW199" s="10" t="s">
        <v>33</v>
      </c>
      <c r="AX199" s="10" t="s">
        <v>75</v>
      </c>
      <c r="AY199" s="228" t="s">
        <v>148</v>
      </c>
    </row>
    <row r="200" spans="2:51" s="10" customFormat="1" ht="14.4" customHeight="1">
      <c r="B200" s="219"/>
      <c r="C200" s="220"/>
      <c r="D200" s="220"/>
      <c r="E200" s="221" t="s">
        <v>5</v>
      </c>
      <c r="F200" s="238" t="s">
        <v>269</v>
      </c>
      <c r="G200" s="220"/>
      <c r="H200" s="220"/>
      <c r="I200" s="220"/>
      <c r="J200" s="220"/>
      <c r="K200" s="224">
        <v>9.889</v>
      </c>
      <c r="L200" s="220"/>
      <c r="M200" s="220"/>
      <c r="N200" s="220"/>
      <c r="O200" s="220"/>
      <c r="P200" s="220"/>
      <c r="Q200" s="220"/>
      <c r="R200" s="225"/>
      <c r="T200" s="226"/>
      <c r="U200" s="220"/>
      <c r="V200" s="220"/>
      <c r="W200" s="220"/>
      <c r="X200" s="220"/>
      <c r="Y200" s="220"/>
      <c r="Z200" s="220"/>
      <c r="AA200" s="227"/>
      <c r="AT200" s="228" t="s">
        <v>156</v>
      </c>
      <c r="AU200" s="228" t="s">
        <v>99</v>
      </c>
      <c r="AV200" s="10" t="s">
        <v>99</v>
      </c>
      <c r="AW200" s="10" t="s">
        <v>33</v>
      </c>
      <c r="AX200" s="10" t="s">
        <v>75</v>
      </c>
      <c r="AY200" s="228" t="s">
        <v>148</v>
      </c>
    </row>
    <row r="201" spans="2:51" s="12" customFormat="1" ht="14.4" customHeight="1">
      <c r="B201" s="239"/>
      <c r="C201" s="240"/>
      <c r="D201" s="240"/>
      <c r="E201" s="241" t="s">
        <v>5</v>
      </c>
      <c r="F201" s="242" t="s">
        <v>178</v>
      </c>
      <c r="G201" s="240"/>
      <c r="H201" s="240"/>
      <c r="I201" s="240"/>
      <c r="J201" s="240"/>
      <c r="K201" s="243">
        <v>17.253</v>
      </c>
      <c r="L201" s="240"/>
      <c r="M201" s="240"/>
      <c r="N201" s="240"/>
      <c r="O201" s="240"/>
      <c r="P201" s="240"/>
      <c r="Q201" s="240"/>
      <c r="R201" s="244"/>
      <c r="T201" s="245"/>
      <c r="U201" s="240"/>
      <c r="V201" s="240"/>
      <c r="W201" s="240"/>
      <c r="X201" s="240"/>
      <c r="Y201" s="240"/>
      <c r="Z201" s="240"/>
      <c r="AA201" s="246"/>
      <c r="AT201" s="247" t="s">
        <v>156</v>
      </c>
      <c r="AU201" s="247" t="s">
        <v>99</v>
      </c>
      <c r="AV201" s="12" t="s">
        <v>153</v>
      </c>
      <c r="AW201" s="12" t="s">
        <v>33</v>
      </c>
      <c r="AX201" s="12" t="s">
        <v>83</v>
      </c>
      <c r="AY201" s="247" t="s">
        <v>148</v>
      </c>
    </row>
    <row r="202" spans="2:65" s="1" customFormat="1" ht="22.8" customHeight="1">
      <c r="B202" s="174"/>
      <c r="C202" s="209" t="s">
        <v>270</v>
      </c>
      <c r="D202" s="209" t="s">
        <v>149</v>
      </c>
      <c r="E202" s="210" t="s">
        <v>271</v>
      </c>
      <c r="F202" s="211" t="s">
        <v>272</v>
      </c>
      <c r="G202" s="211"/>
      <c r="H202" s="211"/>
      <c r="I202" s="211"/>
      <c r="J202" s="212" t="s">
        <v>246</v>
      </c>
      <c r="K202" s="213">
        <v>6</v>
      </c>
      <c r="L202" s="214">
        <v>0</v>
      </c>
      <c r="M202" s="214"/>
      <c r="N202" s="215">
        <f>ROUND(L202*K202,2)</f>
        <v>0</v>
      </c>
      <c r="O202" s="215"/>
      <c r="P202" s="215"/>
      <c r="Q202" s="215"/>
      <c r="R202" s="178"/>
      <c r="T202" s="216" t="s">
        <v>5</v>
      </c>
      <c r="U202" s="57" t="s">
        <v>40</v>
      </c>
      <c r="V202" s="48"/>
      <c r="W202" s="217">
        <f>V202*K202</f>
        <v>0</v>
      </c>
      <c r="X202" s="217">
        <v>0</v>
      </c>
      <c r="Y202" s="217">
        <f>X202*K202</f>
        <v>0</v>
      </c>
      <c r="Z202" s="217">
        <v>0</v>
      </c>
      <c r="AA202" s="218">
        <f>Z202*K202</f>
        <v>0</v>
      </c>
      <c r="AR202" s="23" t="s">
        <v>153</v>
      </c>
      <c r="AT202" s="23" t="s">
        <v>149</v>
      </c>
      <c r="AU202" s="23" t="s">
        <v>99</v>
      </c>
      <c r="AY202" s="23" t="s">
        <v>148</v>
      </c>
      <c r="BE202" s="133">
        <f>IF(U202="základní",N202,0)</f>
        <v>0</v>
      </c>
      <c r="BF202" s="133">
        <f>IF(U202="snížená",N202,0)</f>
        <v>0</v>
      </c>
      <c r="BG202" s="133">
        <f>IF(U202="zákl. přenesená",N202,0)</f>
        <v>0</v>
      </c>
      <c r="BH202" s="133">
        <f>IF(U202="sníž. přenesená",N202,0)</f>
        <v>0</v>
      </c>
      <c r="BI202" s="133">
        <f>IF(U202="nulová",N202,0)</f>
        <v>0</v>
      </c>
      <c r="BJ202" s="23" t="s">
        <v>83</v>
      </c>
      <c r="BK202" s="133">
        <f>ROUND(L202*K202,2)</f>
        <v>0</v>
      </c>
      <c r="BL202" s="23" t="s">
        <v>153</v>
      </c>
      <c r="BM202" s="23" t="s">
        <v>273</v>
      </c>
    </row>
    <row r="203" spans="2:51" s="10" customFormat="1" ht="14.4" customHeight="1">
      <c r="B203" s="219"/>
      <c r="C203" s="220"/>
      <c r="D203" s="220"/>
      <c r="E203" s="221" t="s">
        <v>5</v>
      </c>
      <c r="F203" s="222" t="s">
        <v>274</v>
      </c>
      <c r="G203" s="223"/>
      <c r="H203" s="223"/>
      <c r="I203" s="223"/>
      <c r="J203" s="220"/>
      <c r="K203" s="224">
        <v>2</v>
      </c>
      <c r="L203" s="220"/>
      <c r="M203" s="220"/>
      <c r="N203" s="220"/>
      <c r="O203" s="220"/>
      <c r="P203" s="220"/>
      <c r="Q203" s="220"/>
      <c r="R203" s="225"/>
      <c r="T203" s="226"/>
      <c r="U203" s="220"/>
      <c r="V203" s="220"/>
      <c r="W203" s="220"/>
      <c r="X203" s="220"/>
      <c r="Y203" s="220"/>
      <c r="Z203" s="220"/>
      <c r="AA203" s="227"/>
      <c r="AT203" s="228" t="s">
        <v>156</v>
      </c>
      <c r="AU203" s="228" t="s">
        <v>99</v>
      </c>
      <c r="AV203" s="10" t="s">
        <v>99</v>
      </c>
      <c r="AW203" s="10" t="s">
        <v>33</v>
      </c>
      <c r="AX203" s="10" t="s">
        <v>75</v>
      </c>
      <c r="AY203" s="228" t="s">
        <v>148</v>
      </c>
    </row>
    <row r="204" spans="2:51" s="10" customFormat="1" ht="14.4" customHeight="1">
      <c r="B204" s="219"/>
      <c r="C204" s="220"/>
      <c r="D204" s="220"/>
      <c r="E204" s="221" t="s">
        <v>5</v>
      </c>
      <c r="F204" s="238" t="s">
        <v>275</v>
      </c>
      <c r="G204" s="220"/>
      <c r="H204" s="220"/>
      <c r="I204" s="220"/>
      <c r="J204" s="220"/>
      <c r="K204" s="224">
        <v>2</v>
      </c>
      <c r="L204" s="220"/>
      <c r="M204" s="220"/>
      <c r="N204" s="220"/>
      <c r="O204" s="220"/>
      <c r="P204" s="220"/>
      <c r="Q204" s="220"/>
      <c r="R204" s="225"/>
      <c r="T204" s="226"/>
      <c r="U204" s="220"/>
      <c r="V204" s="220"/>
      <c r="W204" s="220"/>
      <c r="X204" s="220"/>
      <c r="Y204" s="220"/>
      <c r="Z204" s="220"/>
      <c r="AA204" s="227"/>
      <c r="AT204" s="228" t="s">
        <v>156</v>
      </c>
      <c r="AU204" s="228" t="s">
        <v>99</v>
      </c>
      <c r="AV204" s="10" t="s">
        <v>99</v>
      </c>
      <c r="AW204" s="10" t="s">
        <v>33</v>
      </c>
      <c r="AX204" s="10" t="s">
        <v>75</v>
      </c>
      <c r="AY204" s="228" t="s">
        <v>148</v>
      </c>
    </row>
    <row r="205" spans="2:51" s="10" customFormat="1" ht="14.4" customHeight="1">
      <c r="B205" s="219"/>
      <c r="C205" s="220"/>
      <c r="D205" s="220"/>
      <c r="E205" s="221" t="s">
        <v>5</v>
      </c>
      <c r="F205" s="238" t="s">
        <v>276</v>
      </c>
      <c r="G205" s="220"/>
      <c r="H205" s="220"/>
      <c r="I205" s="220"/>
      <c r="J205" s="220"/>
      <c r="K205" s="224">
        <v>2</v>
      </c>
      <c r="L205" s="220"/>
      <c r="M205" s="220"/>
      <c r="N205" s="220"/>
      <c r="O205" s="220"/>
      <c r="P205" s="220"/>
      <c r="Q205" s="220"/>
      <c r="R205" s="225"/>
      <c r="T205" s="226"/>
      <c r="U205" s="220"/>
      <c r="V205" s="220"/>
      <c r="W205" s="220"/>
      <c r="X205" s="220"/>
      <c r="Y205" s="220"/>
      <c r="Z205" s="220"/>
      <c r="AA205" s="227"/>
      <c r="AT205" s="228" t="s">
        <v>156</v>
      </c>
      <c r="AU205" s="228" t="s">
        <v>99</v>
      </c>
      <c r="AV205" s="10" t="s">
        <v>99</v>
      </c>
      <c r="AW205" s="10" t="s">
        <v>33</v>
      </c>
      <c r="AX205" s="10" t="s">
        <v>75</v>
      </c>
      <c r="AY205" s="228" t="s">
        <v>148</v>
      </c>
    </row>
    <row r="206" spans="2:51" s="12" customFormat="1" ht="14.4" customHeight="1">
      <c r="B206" s="239"/>
      <c r="C206" s="240"/>
      <c r="D206" s="240"/>
      <c r="E206" s="241" t="s">
        <v>5</v>
      </c>
      <c r="F206" s="242" t="s">
        <v>178</v>
      </c>
      <c r="G206" s="240"/>
      <c r="H206" s="240"/>
      <c r="I206" s="240"/>
      <c r="J206" s="240"/>
      <c r="K206" s="243">
        <v>6</v>
      </c>
      <c r="L206" s="240"/>
      <c r="M206" s="240"/>
      <c r="N206" s="240"/>
      <c r="O206" s="240"/>
      <c r="P206" s="240"/>
      <c r="Q206" s="240"/>
      <c r="R206" s="244"/>
      <c r="T206" s="245"/>
      <c r="U206" s="240"/>
      <c r="V206" s="240"/>
      <c r="W206" s="240"/>
      <c r="X206" s="240"/>
      <c r="Y206" s="240"/>
      <c r="Z206" s="240"/>
      <c r="AA206" s="246"/>
      <c r="AT206" s="247" t="s">
        <v>156</v>
      </c>
      <c r="AU206" s="247" t="s">
        <v>99</v>
      </c>
      <c r="AV206" s="12" t="s">
        <v>153</v>
      </c>
      <c r="AW206" s="12" t="s">
        <v>33</v>
      </c>
      <c r="AX206" s="12" t="s">
        <v>83</v>
      </c>
      <c r="AY206" s="247" t="s">
        <v>148</v>
      </c>
    </row>
    <row r="207" spans="2:65" s="1" customFormat="1" ht="57" customHeight="1">
      <c r="B207" s="174"/>
      <c r="C207" s="209" t="s">
        <v>277</v>
      </c>
      <c r="D207" s="209" t="s">
        <v>149</v>
      </c>
      <c r="E207" s="210" t="s">
        <v>278</v>
      </c>
      <c r="F207" s="211" t="s">
        <v>279</v>
      </c>
      <c r="G207" s="211"/>
      <c r="H207" s="211"/>
      <c r="I207" s="211"/>
      <c r="J207" s="212" t="s">
        <v>246</v>
      </c>
      <c r="K207" s="213">
        <v>1</v>
      </c>
      <c r="L207" s="214">
        <v>0</v>
      </c>
      <c r="M207" s="214"/>
      <c r="N207" s="215">
        <f>ROUND(L207*K207,2)</f>
        <v>0</v>
      </c>
      <c r="O207" s="215"/>
      <c r="P207" s="215"/>
      <c r="Q207" s="215"/>
      <c r="R207" s="178"/>
      <c r="T207" s="216" t="s">
        <v>5</v>
      </c>
      <c r="U207" s="57" t="s">
        <v>40</v>
      </c>
      <c r="V207" s="48"/>
      <c r="W207" s="217">
        <f>V207*K207</f>
        <v>0</v>
      </c>
      <c r="X207" s="217">
        <v>0</v>
      </c>
      <c r="Y207" s="217">
        <f>X207*K207</f>
        <v>0</v>
      </c>
      <c r="Z207" s="217">
        <v>0</v>
      </c>
      <c r="AA207" s="218">
        <f>Z207*K207</f>
        <v>0</v>
      </c>
      <c r="AR207" s="23" t="s">
        <v>153</v>
      </c>
      <c r="AT207" s="23" t="s">
        <v>149</v>
      </c>
      <c r="AU207" s="23" t="s">
        <v>99</v>
      </c>
      <c r="AY207" s="23" t="s">
        <v>148</v>
      </c>
      <c r="BE207" s="133">
        <f>IF(U207="základní",N207,0)</f>
        <v>0</v>
      </c>
      <c r="BF207" s="133">
        <f>IF(U207="snížená",N207,0)</f>
        <v>0</v>
      </c>
      <c r="BG207" s="133">
        <f>IF(U207="zákl. přenesená",N207,0)</f>
        <v>0</v>
      </c>
      <c r="BH207" s="133">
        <f>IF(U207="sníž. přenesená",N207,0)</f>
        <v>0</v>
      </c>
      <c r="BI207" s="133">
        <f>IF(U207="nulová",N207,0)</f>
        <v>0</v>
      </c>
      <c r="BJ207" s="23" t="s">
        <v>83</v>
      </c>
      <c r="BK207" s="133">
        <f>ROUND(L207*K207,2)</f>
        <v>0</v>
      </c>
      <c r="BL207" s="23" t="s">
        <v>153</v>
      </c>
      <c r="BM207" s="23" t="s">
        <v>280</v>
      </c>
    </row>
    <row r="208" spans="2:65" s="1" customFormat="1" ht="57" customHeight="1">
      <c r="B208" s="174"/>
      <c r="C208" s="209" t="s">
        <v>281</v>
      </c>
      <c r="D208" s="209" t="s">
        <v>149</v>
      </c>
      <c r="E208" s="210" t="s">
        <v>282</v>
      </c>
      <c r="F208" s="211" t="s">
        <v>283</v>
      </c>
      <c r="G208" s="211"/>
      <c r="H208" s="211"/>
      <c r="I208" s="211"/>
      <c r="J208" s="212" t="s">
        <v>246</v>
      </c>
      <c r="K208" s="213">
        <v>1</v>
      </c>
      <c r="L208" s="214">
        <v>0</v>
      </c>
      <c r="M208" s="214"/>
      <c r="N208" s="215">
        <f>ROUND(L208*K208,2)</f>
        <v>0</v>
      </c>
      <c r="O208" s="215"/>
      <c r="P208" s="215"/>
      <c r="Q208" s="215"/>
      <c r="R208" s="178"/>
      <c r="T208" s="216" t="s">
        <v>5</v>
      </c>
      <c r="U208" s="57" t="s">
        <v>40</v>
      </c>
      <c r="V208" s="48"/>
      <c r="W208" s="217">
        <f>V208*K208</f>
        <v>0</v>
      </c>
      <c r="X208" s="217">
        <v>0</v>
      </c>
      <c r="Y208" s="217">
        <f>X208*K208</f>
        <v>0</v>
      </c>
      <c r="Z208" s="217">
        <v>0</v>
      </c>
      <c r="AA208" s="218">
        <f>Z208*K208</f>
        <v>0</v>
      </c>
      <c r="AR208" s="23" t="s">
        <v>153</v>
      </c>
      <c r="AT208" s="23" t="s">
        <v>149</v>
      </c>
      <c r="AU208" s="23" t="s">
        <v>99</v>
      </c>
      <c r="AY208" s="23" t="s">
        <v>148</v>
      </c>
      <c r="BE208" s="133">
        <f>IF(U208="základní",N208,0)</f>
        <v>0</v>
      </c>
      <c r="BF208" s="133">
        <f>IF(U208="snížená",N208,0)</f>
        <v>0</v>
      </c>
      <c r="BG208" s="133">
        <f>IF(U208="zákl. přenesená",N208,0)</f>
        <v>0</v>
      </c>
      <c r="BH208" s="133">
        <f>IF(U208="sníž. přenesená",N208,0)</f>
        <v>0</v>
      </c>
      <c r="BI208" s="133">
        <f>IF(U208="nulová",N208,0)</f>
        <v>0</v>
      </c>
      <c r="BJ208" s="23" t="s">
        <v>83</v>
      </c>
      <c r="BK208" s="133">
        <f>ROUND(L208*K208,2)</f>
        <v>0</v>
      </c>
      <c r="BL208" s="23" t="s">
        <v>153</v>
      </c>
      <c r="BM208" s="23" t="s">
        <v>284</v>
      </c>
    </row>
    <row r="209" spans="2:65" s="1" customFormat="1" ht="22.8" customHeight="1">
      <c r="B209" s="174"/>
      <c r="C209" s="209" t="s">
        <v>285</v>
      </c>
      <c r="D209" s="209" t="s">
        <v>149</v>
      </c>
      <c r="E209" s="210" t="s">
        <v>286</v>
      </c>
      <c r="F209" s="211" t="s">
        <v>287</v>
      </c>
      <c r="G209" s="211"/>
      <c r="H209" s="211"/>
      <c r="I209" s="211"/>
      <c r="J209" s="212" t="s">
        <v>159</v>
      </c>
      <c r="K209" s="213">
        <v>218.273</v>
      </c>
      <c r="L209" s="214">
        <v>0</v>
      </c>
      <c r="M209" s="214"/>
      <c r="N209" s="215">
        <f>ROUND(L209*K209,2)</f>
        <v>0</v>
      </c>
      <c r="O209" s="215"/>
      <c r="P209" s="215"/>
      <c r="Q209" s="215"/>
      <c r="R209" s="178"/>
      <c r="T209" s="216" t="s">
        <v>5</v>
      </c>
      <c r="U209" s="57" t="s">
        <v>40</v>
      </c>
      <c r="V209" s="48"/>
      <c r="W209" s="217">
        <f>V209*K209</f>
        <v>0</v>
      </c>
      <c r="X209" s="217">
        <v>0</v>
      </c>
      <c r="Y209" s="217">
        <f>X209*K209</f>
        <v>0</v>
      </c>
      <c r="Z209" s="217">
        <v>0</v>
      </c>
      <c r="AA209" s="218">
        <f>Z209*K209</f>
        <v>0</v>
      </c>
      <c r="AR209" s="23" t="s">
        <v>153</v>
      </c>
      <c r="AT209" s="23" t="s">
        <v>149</v>
      </c>
      <c r="AU209" s="23" t="s">
        <v>99</v>
      </c>
      <c r="AY209" s="23" t="s">
        <v>148</v>
      </c>
      <c r="BE209" s="133">
        <f>IF(U209="základní",N209,0)</f>
        <v>0</v>
      </c>
      <c r="BF209" s="133">
        <f>IF(U209="snížená",N209,0)</f>
        <v>0</v>
      </c>
      <c r="BG209" s="133">
        <f>IF(U209="zákl. přenesená",N209,0)</f>
        <v>0</v>
      </c>
      <c r="BH209" s="133">
        <f>IF(U209="sníž. přenesená",N209,0)</f>
        <v>0</v>
      </c>
      <c r="BI209" s="133">
        <f>IF(U209="nulová",N209,0)</f>
        <v>0</v>
      </c>
      <c r="BJ209" s="23" t="s">
        <v>83</v>
      </c>
      <c r="BK209" s="133">
        <f>ROUND(L209*K209,2)</f>
        <v>0</v>
      </c>
      <c r="BL209" s="23" t="s">
        <v>153</v>
      </c>
      <c r="BM209" s="23" t="s">
        <v>288</v>
      </c>
    </row>
    <row r="210" spans="2:51" s="10" customFormat="1" ht="14.4" customHeight="1">
      <c r="B210" s="219"/>
      <c r="C210" s="220"/>
      <c r="D210" s="220"/>
      <c r="E210" s="221" t="s">
        <v>5</v>
      </c>
      <c r="F210" s="222" t="s">
        <v>289</v>
      </c>
      <c r="G210" s="223"/>
      <c r="H210" s="223"/>
      <c r="I210" s="223"/>
      <c r="J210" s="220"/>
      <c r="K210" s="224">
        <v>1.958</v>
      </c>
      <c r="L210" s="220"/>
      <c r="M210" s="220"/>
      <c r="N210" s="220"/>
      <c r="O210" s="220"/>
      <c r="P210" s="220"/>
      <c r="Q210" s="220"/>
      <c r="R210" s="225"/>
      <c r="T210" s="226"/>
      <c r="U210" s="220"/>
      <c r="V210" s="220"/>
      <c r="W210" s="220"/>
      <c r="X210" s="220"/>
      <c r="Y210" s="220"/>
      <c r="Z210" s="220"/>
      <c r="AA210" s="227"/>
      <c r="AT210" s="228" t="s">
        <v>156</v>
      </c>
      <c r="AU210" s="228" t="s">
        <v>99</v>
      </c>
      <c r="AV210" s="10" t="s">
        <v>99</v>
      </c>
      <c r="AW210" s="10" t="s">
        <v>33</v>
      </c>
      <c r="AX210" s="10" t="s">
        <v>75</v>
      </c>
      <c r="AY210" s="228" t="s">
        <v>148</v>
      </c>
    </row>
    <row r="211" spans="2:51" s="10" customFormat="1" ht="14.4" customHeight="1">
      <c r="B211" s="219"/>
      <c r="C211" s="220"/>
      <c r="D211" s="220"/>
      <c r="E211" s="221" t="s">
        <v>5</v>
      </c>
      <c r="F211" s="238" t="s">
        <v>290</v>
      </c>
      <c r="G211" s="220"/>
      <c r="H211" s="220"/>
      <c r="I211" s="220"/>
      <c r="J211" s="220"/>
      <c r="K211" s="224">
        <v>1.918</v>
      </c>
      <c r="L211" s="220"/>
      <c r="M211" s="220"/>
      <c r="N211" s="220"/>
      <c r="O211" s="220"/>
      <c r="P211" s="220"/>
      <c r="Q211" s="220"/>
      <c r="R211" s="225"/>
      <c r="T211" s="226"/>
      <c r="U211" s="220"/>
      <c r="V211" s="220"/>
      <c r="W211" s="220"/>
      <c r="X211" s="220"/>
      <c r="Y211" s="220"/>
      <c r="Z211" s="220"/>
      <c r="AA211" s="227"/>
      <c r="AT211" s="228" t="s">
        <v>156</v>
      </c>
      <c r="AU211" s="228" t="s">
        <v>99</v>
      </c>
      <c r="AV211" s="10" t="s">
        <v>99</v>
      </c>
      <c r="AW211" s="10" t="s">
        <v>33</v>
      </c>
      <c r="AX211" s="10" t="s">
        <v>75</v>
      </c>
      <c r="AY211" s="228" t="s">
        <v>148</v>
      </c>
    </row>
    <row r="212" spans="2:51" s="10" customFormat="1" ht="14.4" customHeight="1">
      <c r="B212" s="219"/>
      <c r="C212" s="220"/>
      <c r="D212" s="220"/>
      <c r="E212" s="221" t="s">
        <v>5</v>
      </c>
      <c r="F212" s="238" t="s">
        <v>291</v>
      </c>
      <c r="G212" s="220"/>
      <c r="H212" s="220"/>
      <c r="I212" s="220"/>
      <c r="J212" s="220"/>
      <c r="K212" s="224">
        <v>1.918</v>
      </c>
      <c r="L212" s="220"/>
      <c r="M212" s="220"/>
      <c r="N212" s="220"/>
      <c r="O212" s="220"/>
      <c r="P212" s="220"/>
      <c r="Q212" s="220"/>
      <c r="R212" s="225"/>
      <c r="T212" s="226"/>
      <c r="U212" s="220"/>
      <c r="V212" s="220"/>
      <c r="W212" s="220"/>
      <c r="X212" s="220"/>
      <c r="Y212" s="220"/>
      <c r="Z212" s="220"/>
      <c r="AA212" s="227"/>
      <c r="AT212" s="228" t="s">
        <v>156</v>
      </c>
      <c r="AU212" s="228" t="s">
        <v>99</v>
      </c>
      <c r="AV212" s="10" t="s">
        <v>99</v>
      </c>
      <c r="AW212" s="10" t="s">
        <v>33</v>
      </c>
      <c r="AX212" s="10" t="s">
        <v>75</v>
      </c>
      <c r="AY212" s="228" t="s">
        <v>148</v>
      </c>
    </row>
    <row r="213" spans="2:51" s="10" customFormat="1" ht="14.4" customHeight="1">
      <c r="B213" s="219"/>
      <c r="C213" s="220"/>
      <c r="D213" s="220"/>
      <c r="E213" s="221" t="s">
        <v>5</v>
      </c>
      <c r="F213" s="238" t="s">
        <v>292</v>
      </c>
      <c r="G213" s="220"/>
      <c r="H213" s="220"/>
      <c r="I213" s="220"/>
      <c r="J213" s="220"/>
      <c r="K213" s="224">
        <v>1.918</v>
      </c>
      <c r="L213" s="220"/>
      <c r="M213" s="220"/>
      <c r="N213" s="220"/>
      <c r="O213" s="220"/>
      <c r="P213" s="220"/>
      <c r="Q213" s="220"/>
      <c r="R213" s="225"/>
      <c r="T213" s="226"/>
      <c r="U213" s="220"/>
      <c r="V213" s="220"/>
      <c r="W213" s="220"/>
      <c r="X213" s="220"/>
      <c r="Y213" s="220"/>
      <c r="Z213" s="220"/>
      <c r="AA213" s="227"/>
      <c r="AT213" s="228" t="s">
        <v>156</v>
      </c>
      <c r="AU213" s="228" t="s">
        <v>99</v>
      </c>
      <c r="AV213" s="10" t="s">
        <v>99</v>
      </c>
      <c r="AW213" s="10" t="s">
        <v>33</v>
      </c>
      <c r="AX213" s="10" t="s">
        <v>75</v>
      </c>
      <c r="AY213" s="228" t="s">
        <v>148</v>
      </c>
    </row>
    <row r="214" spans="2:51" s="10" customFormat="1" ht="14.4" customHeight="1">
      <c r="B214" s="219"/>
      <c r="C214" s="220"/>
      <c r="D214" s="220"/>
      <c r="E214" s="221" t="s">
        <v>5</v>
      </c>
      <c r="F214" s="238" t="s">
        <v>293</v>
      </c>
      <c r="G214" s="220"/>
      <c r="H214" s="220"/>
      <c r="I214" s="220"/>
      <c r="J214" s="220"/>
      <c r="K214" s="224">
        <v>0.959</v>
      </c>
      <c r="L214" s="220"/>
      <c r="M214" s="220"/>
      <c r="N214" s="220"/>
      <c r="O214" s="220"/>
      <c r="P214" s="220"/>
      <c r="Q214" s="220"/>
      <c r="R214" s="225"/>
      <c r="T214" s="226"/>
      <c r="U214" s="220"/>
      <c r="V214" s="220"/>
      <c r="W214" s="220"/>
      <c r="X214" s="220"/>
      <c r="Y214" s="220"/>
      <c r="Z214" s="220"/>
      <c r="AA214" s="227"/>
      <c r="AT214" s="228" t="s">
        <v>156</v>
      </c>
      <c r="AU214" s="228" t="s">
        <v>99</v>
      </c>
      <c r="AV214" s="10" t="s">
        <v>99</v>
      </c>
      <c r="AW214" s="10" t="s">
        <v>33</v>
      </c>
      <c r="AX214" s="10" t="s">
        <v>75</v>
      </c>
      <c r="AY214" s="228" t="s">
        <v>148</v>
      </c>
    </row>
    <row r="215" spans="2:51" s="10" customFormat="1" ht="14.4" customHeight="1">
      <c r="B215" s="219"/>
      <c r="C215" s="220"/>
      <c r="D215" s="220"/>
      <c r="E215" s="221" t="s">
        <v>5</v>
      </c>
      <c r="F215" s="238" t="s">
        <v>294</v>
      </c>
      <c r="G215" s="220"/>
      <c r="H215" s="220"/>
      <c r="I215" s="220"/>
      <c r="J215" s="220"/>
      <c r="K215" s="224">
        <v>3.931</v>
      </c>
      <c r="L215" s="220"/>
      <c r="M215" s="220"/>
      <c r="N215" s="220"/>
      <c r="O215" s="220"/>
      <c r="P215" s="220"/>
      <c r="Q215" s="220"/>
      <c r="R215" s="225"/>
      <c r="T215" s="226"/>
      <c r="U215" s="220"/>
      <c r="V215" s="220"/>
      <c r="W215" s="220"/>
      <c r="X215" s="220"/>
      <c r="Y215" s="220"/>
      <c r="Z215" s="220"/>
      <c r="AA215" s="227"/>
      <c r="AT215" s="228" t="s">
        <v>156</v>
      </c>
      <c r="AU215" s="228" t="s">
        <v>99</v>
      </c>
      <c r="AV215" s="10" t="s">
        <v>99</v>
      </c>
      <c r="AW215" s="10" t="s">
        <v>33</v>
      </c>
      <c r="AX215" s="10" t="s">
        <v>75</v>
      </c>
      <c r="AY215" s="228" t="s">
        <v>148</v>
      </c>
    </row>
    <row r="216" spans="2:51" s="10" customFormat="1" ht="14.4" customHeight="1">
      <c r="B216" s="219"/>
      <c r="C216" s="220"/>
      <c r="D216" s="220"/>
      <c r="E216" s="221" t="s">
        <v>5</v>
      </c>
      <c r="F216" s="238" t="s">
        <v>295</v>
      </c>
      <c r="G216" s="220"/>
      <c r="H216" s="220"/>
      <c r="I216" s="220"/>
      <c r="J216" s="220"/>
      <c r="K216" s="224">
        <v>1.829</v>
      </c>
      <c r="L216" s="220"/>
      <c r="M216" s="220"/>
      <c r="N216" s="220"/>
      <c r="O216" s="220"/>
      <c r="P216" s="220"/>
      <c r="Q216" s="220"/>
      <c r="R216" s="225"/>
      <c r="T216" s="226"/>
      <c r="U216" s="220"/>
      <c r="V216" s="220"/>
      <c r="W216" s="220"/>
      <c r="X216" s="220"/>
      <c r="Y216" s="220"/>
      <c r="Z216" s="220"/>
      <c r="AA216" s="227"/>
      <c r="AT216" s="228" t="s">
        <v>156</v>
      </c>
      <c r="AU216" s="228" t="s">
        <v>99</v>
      </c>
      <c r="AV216" s="10" t="s">
        <v>99</v>
      </c>
      <c r="AW216" s="10" t="s">
        <v>33</v>
      </c>
      <c r="AX216" s="10" t="s">
        <v>75</v>
      </c>
      <c r="AY216" s="228" t="s">
        <v>148</v>
      </c>
    </row>
    <row r="217" spans="2:51" s="10" customFormat="1" ht="14.4" customHeight="1">
      <c r="B217" s="219"/>
      <c r="C217" s="220"/>
      <c r="D217" s="220"/>
      <c r="E217" s="221" t="s">
        <v>5</v>
      </c>
      <c r="F217" s="238" t="s">
        <v>296</v>
      </c>
      <c r="G217" s="220"/>
      <c r="H217" s="220"/>
      <c r="I217" s="220"/>
      <c r="J217" s="220"/>
      <c r="K217" s="224">
        <v>2.9</v>
      </c>
      <c r="L217" s="220"/>
      <c r="M217" s="220"/>
      <c r="N217" s="220"/>
      <c r="O217" s="220"/>
      <c r="P217" s="220"/>
      <c r="Q217" s="220"/>
      <c r="R217" s="225"/>
      <c r="T217" s="226"/>
      <c r="U217" s="220"/>
      <c r="V217" s="220"/>
      <c r="W217" s="220"/>
      <c r="X217" s="220"/>
      <c r="Y217" s="220"/>
      <c r="Z217" s="220"/>
      <c r="AA217" s="227"/>
      <c r="AT217" s="228" t="s">
        <v>156</v>
      </c>
      <c r="AU217" s="228" t="s">
        <v>99</v>
      </c>
      <c r="AV217" s="10" t="s">
        <v>99</v>
      </c>
      <c r="AW217" s="10" t="s">
        <v>33</v>
      </c>
      <c r="AX217" s="10" t="s">
        <v>75</v>
      </c>
      <c r="AY217" s="228" t="s">
        <v>148</v>
      </c>
    </row>
    <row r="218" spans="2:51" s="10" customFormat="1" ht="14.4" customHeight="1">
      <c r="B218" s="219"/>
      <c r="C218" s="220"/>
      <c r="D218" s="220"/>
      <c r="E218" s="221" t="s">
        <v>5</v>
      </c>
      <c r="F218" s="238" t="s">
        <v>297</v>
      </c>
      <c r="G218" s="220"/>
      <c r="H218" s="220"/>
      <c r="I218" s="220"/>
      <c r="J218" s="220"/>
      <c r="K218" s="224">
        <v>3.008</v>
      </c>
      <c r="L218" s="220"/>
      <c r="M218" s="220"/>
      <c r="N218" s="220"/>
      <c r="O218" s="220"/>
      <c r="P218" s="220"/>
      <c r="Q218" s="220"/>
      <c r="R218" s="225"/>
      <c r="T218" s="226"/>
      <c r="U218" s="220"/>
      <c r="V218" s="220"/>
      <c r="W218" s="220"/>
      <c r="X218" s="220"/>
      <c r="Y218" s="220"/>
      <c r="Z218" s="220"/>
      <c r="AA218" s="227"/>
      <c r="AT218" s="228" t="s">
        <v>156</v>
      </c>
      <c r="AU218" s="228" t="s">
        <v>99</v>
      </c>
      <c r="AV218" s="10" t="s">
        <v>99</v>
      </c>
      <c r="AW218" s="10" t="s">
        <v>33</v>
      </c>
      <c r="AX218" s="10" t="s">
        <v>75</v>
      </c>
      <c r="AY218" s="228" t="s">
        <v>148</v>
      </c>
    </row>
    <row r="219" spans="2:51" s="10" customFormat="1" ht="14.4" customHeight="1">
      <c r="B219" s="219"/>
      <c r="C219" s="220"/>
      <c r="D219" s="220"/>
      <c r="E219" s="221" t="s">
        <v>5</v>
      </c>
      <c r="F219" s="238" t="s">
        <v>298</v>
      </c>
      <c r="G219" s="220"/>
      <c r="H219" s="220"/>
      <c r="I219" s="220"/>
      <c r="J219" s="220"/>
      <c r="K219" s="224">
        <v>2.92</v>
      </c>
      <c r="L219" s="220"/>
      <c r="M219" s="220"/>
      <c r="N219" s="220"/>
      <c r="O219" s="220"/>
      <c r="P219" s="220"/>
      <c r="Q219" s="220"/>
      <c r="R219" s="225"/>
      <c r="T219" s="226"/>
      <c r="U219" s="220"/>
      <c r="V219" s="220"/>
      <c r="W219" s="220"/>
      <c r="X219" s="220"/>
      <c r="Y219" s="220"/>
      <c r="Z219" s="220"/>
      <c r="AA219" s="227"/>
      <c r="AT219" s="228" t="s">
        <v>156</v>
      </c>
      <c r="AU219" s="228" t="s">
        <v>99</v>
      </c>
      <c r="AV219" s="10" t="s">
        <v>99</v>
      </c>
      <c r="AW219" s="10" t="s">
        <v>33</v>
      </c>
      <c r="AX219" s="10" t="s">
        <v>75</v>
      </c>
      <c r="AY219" s="228" t="s">
        <v>148</v>
      </c>
    </row>
    <row r="220" spans="2:51" s="10" customFormat="1" ht="14.4" customHeight="1">
      <c r="B220" s="219"/>
      <c r="C220" s="220"/>
      <c r="D220" s="220"/>
      <c r="E220" s="221" t="s">
        <v>5</v>
      </c>
      <c r="F220" s="238" t="s">
        <v>299</v>
      </c>
      <c r="G220" s="220"/>
      <c r="H220" s="220"/>
      <c r="I220" s="220"/>
      <c r="J220" s="220"/>
      <c r="K220" s="224">
        <v>7.381</v>
      </c>
      <c r="L220" s="220"/>
      <c r="M220" s="220"/>
      <c r="N220" s="220"/>
      <c r="O220" s="220"/>
      <c r="P220" s="220"/>
      <c r="Q220" s="220"/>
      <c r="R220" s="225"/>
      <c r="T220" s="226"/>
      <c r="U220" s="220"/>
      <c r="V220" s="220"/>
      <c r="W220" s="220"/>
      <c r="X220" s="220"/>
      <c r="Y220" s="220"/>
      <c r="Z220" s="220"/>
      <c r="AA220" s="227"/>
      <c r="AT220" s="228" t="s">
        <v>156</v>
      </c>
      <c r="AU220" s="228" t="s">
        <v>99</v>
      </c>
      <c r="AV220" s="10" t="s">
        <v>99</v>
      </c>
      <c r="AW220" s="10" t="s">
        <v>33</v>
      </c>
      <c r="AX220" s="10" t="s">
        <v>75</v>
      </c>
      <c r="AY220" s="228" t="s">
        <v>148</v>
      </c>
    </row>
    <row r="221" spans="2:51" s="10" customFormat="1" ht="14.4" customHeight="1">
      <c r="B221" s="219"/>
      <c r="C221" s="220"/>
      <c r="D221" s="220"/>
      <c r="E221" s="221" t="s">
        <v>5</v>
      </c>
      <c r="F221" s="238" t="s">
        <v>300</v>
      </c>
      <c r="G221" s="220"/>
      <c r="H221" s="220"/>
      <c r="I221" s="220"/>
      <c r="J221" s="220"/>
      <c r="K221" s="224">
        <v>38.921</v>
      </c>
      <c r="L221" s="220"/>
      <c r="M221" s="220"/>
      <c r="N221" s="220"/>
      <c r="O221" s="220"/>
      <c r="P221" s="220"/>
      <c r="Q221" s="220"/>
      <c r="R221" s="225"/>
      <c r="T221" s="226"/>
      <c r="U221" s="220"/>
      <c r="V221" s="220"/>
      <c r="W221" s="220"/>
      <c r="X221" s="220"/>
      <c r="Y221" s="220"/>
      <c r="Z221" s="220"/>
      <c r="AA221" s="227"/>
      <c r="AT221" s="228" t="s">
        <v>156</v>
      </c>
      <c r="AU221" s="228" t="s">
        <v>99</v>
      </c>
      <c r="AV221" s="10" t="s">
        <v>99</v>
      </c>
      <c r="AW221" s="10" t="s">
        <v>33</v>
      </c>
      <c r="AX221" s="10" t="s">
        <v>75</v>
      </c>
      <c r="AY221" s="228" t="s">
        <v>148</v>
      </c>
    </row>
    <row r="222" spans="2:51" s="10" customFormat="1" ht="14.4" customHeight="1">
      <c r="B222" s="219"/>
      <c r="C222" s="220"/>
      <c r="D222" s="220"/>
      <c r="E222" s="221" t="s">
        <v>5</v>
      </c>
      <c r="F222" s="238" t="s">
        <v>301</v>
      </c>
      <c r="G222" s="220"/>
      <c r="H222" s="220"/>
      <c r="I222" s="220"/>
      <c r="J222" s="220"/>
      <c r="K222" s="224">
        <v>38.58</v>
      </c>
      <c r="L222" s="220"/>
      <c r="M222" s="220"/>
      <c r="N222" s="220"/>
      <c r="O222" s="220"/>
      <c r="P222" s="220"/>
      <c r="Q222" s="220"/>
      <c r="R222" s="225"/>
      <c r="T222" s="226"/>
      <c r="U222" s="220"/>
      <c r="V222" s="220"/>
      <c r="W222" s="220"/>
      <c r="X222" s="220"/>
      <c r="Y222" s="220"/>
      <c r="Z222" s="220"/>
      <c r="AA222" s="227"/>
      <c r="AT222" s="228" t="s">
        <v>156</v>
      </c>
      <c r="AU222" s="228" t="s">
        <v>99</v>
      </c>
      <c r="AV222" s="10" t="s">
        <v>99</v>
      </c>
      <c r="AW222" s="10" t="s">
        <v>33</v>
      </c>
      <c r="AX222" s="10" t="s">
        <v>75</v>
      </c>
      <c r="AY222" s="228" t="s">
        <v>148</v>
      </c>
    </row>
    <row r="223" spans="2:51" s="10" customFormat="1" ht="14.4" customHeight="1">
      <c r="B223" s="219"/>
      <c r="C223" s="220"/>
      <c r="D223" s="220"/>
      <c r="E223" s="221" t="s">
        <v>5</v>
      </c>
      <c r="F223" s="238" t="s">
        <v>302</v>
      </c>
      <c r="G223" s="220"/>
      <c r="H223" s="220"/>
      <c r="I223" s="220"/>
      <c r="J223" s="220"/>
      <c r="K223" s="224">
        <v>1.558</v>
      </c>
      <c r="L223" s="220"/>
      <c r="M223" s="220"/>
      <c r="N223" s="220"/>
      <c r="O223" s="220"/>
      <c r="P223" s="220"/>
      <c r="Q223" s="220"/>
      <c r="R223" s="225"/>
      <c r="T223" s="226"/>
      <c r="U223" s="220"/>
      <c r="V223" s="220"/>
      <c r="W223" s="220"/>
      <c r="X223" s="220"/>
      <c r="Y223" s="220"/>
      <c r="Z223" s="220"/>
      <c r="AA223" s="227"/>
      <c r="AT223" s="228" t="s">
        <v>156</v>
      </c>
      <c r="AU223" s="228" t="s">
        <v>99</v>
      </c>
      <c r="AV223" s="10" t="s">
        <v>99</v>
      </c>
      <c r="AW223" s="10" t="s">
        <v>33</v>
      </c>
      <c r="AX223" s="10" t="s">
        <v>75</v>
      </c>
      <c r="AY223" s="228" t="s">
        <v>148</v>
      </c>
    </row>
    <row r="224" spans="2:51" s="10" customFormat="1" ht="14.4" customHeight="1">
      <c r="B224" s="219"/>
      <c r="C224" s="220"/>
      <c r="D224" s="220"/>
      <c r="E224" s="221" t="s">
        <v>5</v>
      </c>
      <c r="F224" s="238" t="s">
        <v>303</v>
      </c>
      <c r="G224" s="220"/>
      <c r="H224" s="220"/>
      <c r="I224" s="220"/>
      <c r="J224" s="220"/>
      <c r="K224" s="224">
        <v>2.987</v>
      </c>
      <c r="L224" s="220"/>
      <c r="M224" s="220"/>
      <c r="N224" s="220"/>
      <c r="O224" s="220"/>
      <c r="P224" s="220"/>
      <c r="Q224" s="220"/>
      <c r="R224" s="225"/>
      <c r="T224" s="226"/>
      <c r="U224" s="220"/>
      <c r="V224" s="220"/>
      <c r="W224" s="220"/>
      <c r="X224" s="220"/>
      <c r="Y224" s="220"/>
      <c r="Z224" s="220"/>
      <c r="AA224" s="227"/>
      <c r="AT224" s="228" t="s">
        <v>156</v>
      </c>
      <c r="AU224" s="228" t="s">
        <v>99</v>
      </c>
      <c r="AV224" s="10" t="s">
        <v>99</v>
      </c>
      <c r="AW224" s="10" t="s">
        <v>33</v>
      </c>
      <c r="AX224" s="10" t="s">
        <v>75</v>
      </c>
      <c r="AY224" s="228" t="s">
        <v>148</v>
      </c>
    </row>
    <row r="225" spans="2:51" s="10" customFormat="1" ht="14.4" customHeight="1">
      <c r="B225" s="219"/>
      <c r="C225" s="220"/>
      <c r="D225" s="220"/>
      <c r="E225" s="221" t="s">
        <v>5</v>
      </c>
      <c r="F225" s="238" t="s">
        <v>304</v>
      </c>
      <c r="G225" s="220"/>
      <c r="H225" s="220"/>
      <c r="I225" s="220"/>
      <c r="J225" s="220"/>
      <c r="K225" s="224">
        <v>2.434</v>
      </c>
      <c r="L225" s="220"/>
      <c r="M225" s="220"/>
      <c r="N225" s="220"/>
      <c r="O225" s="220"/>
      <c r="P225" s="220"/>
      <c r="Q225" s="220"/>
      <c r="R225" s="225"/>
      <c r="T225" s="226"/>
      <c r="U225" s="220"/>
      <c r="V225" s="220"/>
      <c r="W225" s="220"/>
      <c r="X225" s="220"/>
      <c r="Y225" s="220"/>
      <c r="Z225" s="220"/>
      <c r="AA225" s="227"/>
      <c r="AT225" s="228" t="s">
        <v>156</v>
      </c>
      <c r="AU225" s="228" t="s">
        <v>99</v>
      </c>
      <c r="AV225" s="10" t="s">
        <v>99</v>
      </c>
      <c r="AW225" s="10" t="s">
        <v>33</v>
      </c>
      <c r="AX225" s="10" t="s">
        <v>75</v>
      </c>
      <c r="AY225" s="228" t="s">
        <v>148</v>
      </c>
    </row>
    <row r="226" spans="2:51" s="10" customFormat="1" ht="14.4" customHeight="1">
      <c r="B226" s="219"/>
      <c r="C226" s="220"/>
      <c r="D226" s="220"/>
      <c r="E226" s="221" t="s">
        <v>5</v>
      </c>
      <c r="F226" s="238" t="s">
        <v>305</v>
      </c>
      <c r="G226" s="220"/>
      <c r="H226" s="220"/>
      <c r="I226" s="220"/>
      <c r="J226" s="220"/>
      <c r="K226" s="224">
        <v>0.94</v>
      </c>
      <c r="L226" s="220"/>
      <c r="M226" s="220"/>
      <c r="N226" s="220"/>
      <c r="O226" s="220"/>
      <c r="P226" s="220"/>
      <c r="Q226" s="220"/>
      <c r="R226" s="225"/>
      <c r="T226" s="226"/>
      <c r="U226" s="220"/>
      <c r="V226" s="220"/>
      <c r="W226" s="220"/>
      <c r="X226" s="220"/>
      <c r="Y226" s="220"/>
      <c r="Z226" s="220"/>
      <c r="AA226" s="227"/>
      <c r="AT226" s="228" t="s">
        <v>156</v>
      </c>
      <c r="AU226" s="228" t="s">
        <v>99</v>
      </c>
      <c r="AV226" s="10" t="s">
        <v>99</v>
      </c>
      <c r="AW226" s="10" t="s">
        <v>33</v>
      </c>
      <c r="AX226" s="10" t="s">
        <v>75</v>
      </c>
      <c r="AY226" s="228" t="s">
        <v>148</v>
      </c>
    </row>
    <row r="227" spans="2:51" s="10" customFormat="1" ht="14.4" customHeight="1">
      <c r="B227" s="219"/>
      <c r="C227" s="220"/>
      <c r="D227" s="220"/>
      <c r="E227" s="221" t="s">
        <v>5</v>
      </c>
      <c r="F227" s="238" t="s">
        <v>306</v>
      </c>
      <c r="G227" s="220"/>
      <c r="H227" s="220"/>
      <c r="I227" s="220"/>
      <c r="J227" s="220"/>
      <c r="K227" s="224">
        <v>6.012</v>
      </c>
      <c r="L227" s="220"/>
      <c r="M227" s="220"/>
      <c r="N227" s="220"/>
      <c r="O227" s="220"/>
      <c r="P227" s="220"/>
      <c r="Q227" s="220"/>
      <c r="R227" s="225"/>
      <c r="T227" s="226"/>
      <c r="U227" s="220"/>
      <c r="V227" s="220"/>
      <c r="W227" s="220"/>
      <c r="X227" s="220"/>
      <c r="Y227" s="220"/>
      <c r="Z227" s="220"/>
      <c r="AA227" s="227"/>
      <c r="AT227" s="228" t="s">
        <v>156</v>
      </c>
      <c r="AU227" s="228" t="s">
        <v>99</v>
      </c>
      <c r="AV227" s="10" t="s">
        <v>99</v>
      </c>
      <c r="AW227" s="10" t="s">
        <v>33</v>
      </c>
      <c r="AX227" s="10" t="s">
        <v>75</v>
      </c>
      <c r="AY227" s="228" t="s">
        <v>148</v>
      </c>
    </row>
    <row r="228" spans="2:51" s="10" customFormat="1" ht="14.4" customHeight="1">
      <c r="B228" s="219"/>
      <c r="C228" s="220"/>
      <c r="D228" s="220"/>
      <c r="E228" s="221" t="s">
        <v>5</v>
      </c>
      <c r="F228" s="238" t="s">
        <v>307</v>
      </c>
      <c r="G228" s="220"/>
      <c r="H228" s="220"/>
      <c r="I228" s="220"/>
      <c r="J228" s="220"/>
      <c r="K228" s="224">
        <v>2.999</v>
      </c>
      <c r="L228" s="220"/>
      <c r="M228" s="220"/>
      <c r="N228" s="220"/>
      <c r="O228" s="220"/>
      <c r="P228" s="220"/>
      <c r="Q228" s="220"/>
      <c r="R228" s="225"/>
      <c r="T228" s="226"/>
      <c r="U228" s="220"/>
      <c r="V228" s="220"/>
      <c r="W228" s="220"/>
      <c r="X228" s="220"/>
      <c r="Y228" s="220"/>
      <c r="Z228" s="220"/>
      <c r="AA228" s="227"/>
      <c r="AT228" s="228" t="s">
        <v>156</v>
      </c>
      <c r="AU228" s="228" t="s">
        <v>99</v>
      </c>
      <c r="AV228" s="10" t="s">
        <v>99</v>
      </c>
      <c r="AW228" s="10" t="s">
        <v>33</v>
      </c>
      <c r="AX228" s="10" t="s">
        <v>75</v>
      </c>
      <c r="AY228" s="228" t="s">
        <v>148</v>
      </c>
    </row>
    <row r="229" spans="2:51" s="10" customFormat="1" ht="14.4" customHeight="1">
      <c r="B229" s="219"/>
      <c r="C229" s="220"/>
      <c r="D229" s="220"/>
      <c r="E229" s="221" t="s">
        <v>5</v>
      </c>
      <c r="F229" s="238" t="s">
        <v>308</v>
      </c>
      <c r="G229" s="220"/>
      <c r="H229" s="220"/>
      <c r="I229" s="220"/>
      <c r="J229" s="220"/>
      <c r="K229" s="224">
        <v>16.72</v>
      </c>
      <c r="L229" s="220"/>
      <c r="M229" s="220"/>
      <c r="N229" s="220"/>
      <c r="O229" s="220"/>
      <c r="P229" s="220"/>
      <c r="Q229" s="220"/>
      <c r="R229" s="225"/>
      <c r="T229" s="226"/>
      <c r="U229" s="220"/>
      <c r="V229" s="220"/>
      <c r="W229" s="220"/>
      <c r="X229" s="220"/>
      <c r="Y229" s="220"/>
      <c r="Z229" s="220"/>
      <c r="AA229" s="227"/>
      <c r="AT229" s="228" t="s">
        <v>156</v>
      </c>
      <c r="AU229" s="228" t="s">
        <v>99</v>
      </c>
      <c r="AV229" s="10" t="s">
        <v>99</v>
      </c>
      <c r="AW229" s="10" t="s">
        <v>33</v>
      </c>
      <c r="AX229" s="10" t="s">
        <v>75</v>
      </c>
      <c r="AY229" s="228" t="s">
        <v>148</v>
      </c>
    </row>
    <row r="230" spans="2:51" s="10" customFormat="1" ht="14.4" customHeight="1">
      <c r="B230" s="219"/>
      <c r="C230" s="220"/>
      <c r="D230" s="220"/>
      <c r="E230" s="221" t="s">
        <v>5</v>
      </c>
      <c r="F230" s="238" t="s">
        <v>309</v>
      </c>
      <c r="G230" s="220"/>
      <c r="H230" s="220"/>
      <c r="I230" s="220"/>
      <c r="J230" s="220"/>
      <c r="K230" s="224">
        <v>12.54</v>
      </c>
      <c r="L230" s="220"/>
      <c r="M230" s="220"/>
      <c r="N230" s="220"/>
      <c r="O230" s="220"/>
      <c r="P230" s="220"/>
      <c r="Q230" s="220"/>
      <c r="R230" s="225"/>
      <c r="T230" s="226"/>
      <c r="U230" s="220"/>
      <c r="V230" s="220"/>
      <c r="W230" s="220"/>
      <c r="X230" s="220"/>
      <c r="Y230" s="220"/>
      <c r="Z230" s="220"/>
      <c r="AA230" s="227"/>
      <c r="AT230" s="228" t="s">
        <v>156</v>
      </c>
      <c r="AU230" s="228" t="s">
        <v>99</v>
      </c>
      <c r="AV230" s="10" t="s">
        <v>99</v>
      </c>
      <c r="AW230" s="10" t="s">
        <v>33</v>
      </c>
      <c r="AX230" s="10" t="s">
        <v>75</v>
      </c>
      <c r="AY230" s="228" t="s">
        <v>148</v>
      </c>
    </row>
    <row r="231" spans="2:51" s="10" customFormat="1" ht="14.4" customHeight="1">
      <c r="B231" s="219"/>
      <c r="C231" s="220"/>
      <c r="D231" s="220"/>
      <c r="E231" s="221" t="s">
        <v>5</v>
      </c>
      <c r="F231" s="238" t="s">
        <v>310</v>
      </c>
      <c r="G231" s="220"/>
      <c r="H231" s="220"/>
      <c r="I231" s="220"/>
      <c r="J231" s="220"/>
      <c r="K231" s="224">
        <v>2.219</v>
      </c>
      <c r="L231" s="220"/>
      <c r="M231" s="220"/>
      <c r="N231" s="220"/>
      <c r="O231" s="220"/>
      <c r="P231" s="220"/>
      <c r="Q231" s="220"/>
      <c r="R231" s="225"/>
      <c r="T231" s="226"/>
      <c r="U231" s="220"/>
      <c r="V231" s="220"/>
      <c r="W231" s="220"/>
      <c r="X231" s="220"/>
      <c r="Y231" s="220"/>
      <c r="Z231" s="220"/>
      <c r="AA231" s="227"/>
      <c r="AT231" s="228" t="s">
        <v>156</v>
      </c>
      <c r="AU231" s="228" t="s">
        <v>99</v>
      </c>
      <c r="AV231" s="10" t="s">
        <v>99</v>
      </c>
      <c r="AW231" s="10" t="s">
        <v>33</v>
      </c>
      <c r="AX231" s="10" t="s">
        <v>75</v>
      </c>
      <c r="AY231" s="228" t="s">
        <v>148</v>
      </c>
    </row>
    <row r="232" spans="2:51" s="10" customFormat="1" ht="14.4" customHeight="1">
      <c r="B232" s="219"/>
      <c r="C232" s="220"/>
      <c r="D232" s="220"/>
      <c r="E232" s="221" t="s">
        <v>5</v>
      </c>
      <c r="F232" s="238" t="s">
        <v>311</v>
      </c>
      <c r="G232" s="220"/>
      <c r="H232" s="220"/>
      <c r="I232" s="220"/>
      <c r="J232" s="220"/>
      <c r="K232" s="224">
        <v>17.28</v>
      </c>
      <c r="L232" s="220"/>
      <c r="M232" s="220"/>
      <c r="N232" s="220"/>
      <c r="O232" s="220"/>
      <c r="P232" s="220"/>
      <c r="Q232" s="220"/>
      <c r="R232" s="225"/>
      <c r="T232" s="226"/>
      <c r="U232" s="220"/>
      <c r="V232" s="220"/>
      <c r="W232" s="220"/>
      <c r="X232" s="220"/>
      <c r="Y232" s="220"/>
      <c r="Z232" s="220"/>
      <c r="AA232" s="227"/>
      <c r="AT232" s="228" t="s">
        <v>156</v>
      </c>
      <c r="AU232" s="228" t="s">
        <v>99</v>
      </c>
      <c r="AV232" s="10" t="s">
        <v>99</v>
      </c>
      <c r="AW232" s="10" t="s">
        <v>33</v>
      </c>
      <c r="AX232" s="10" t="s">
        <v>75</v>
      </c>
      <c r="AY232" s="228" t="s">
        <v>148</v>
      </c>
    </row>
    <row r="233" spans="2:51" s="10" customFormat="1" ht="14.4" customHeight="1">
      <c r="B233" s="219"/>
      <c r="C233" s="220"/>
      <c r="D233" s="220"/>
      <c r="E233" s="221" t="s">
        <v>5</v>
      </c>
      <c r="F233" s="238" t="s">
        <v>312</v>
      </c>
      <c r="G233" s="220"/>
      <c r="H233" s="220"/>
      <c r="I233" s="220"/>
      <c r="J233" s="220"/>
      <c r="K233" s="224">
        <v>36.965</v>
      </c>
      <c r="L233" s="220"/>
      <c r="M233" s="220"/>
      <c r="N233" s="220"/>
      <c r="O233" s="220"/>
      <c r="P233" s="220"/>
      <c r="Q233" s="220"/>
      <c r="R233" s="225"/>
      <c r="T233" s="226"/>
      <c r="U233" s="220"/>
      <c r="V233" s="220"/>
      <c r="W233" s="220"/>
      <c r="X233" s="220"/>
      <c r="Y233" s="220"/>
      <c r="Z233" s="220"/>
      <c r="AA233" s="227"/>
      <c r="AT233" s="228" t="s">
        <v>156</v>
      </c>
      <c r="AU233" s="228" t="s">
        <v>99</v>
      </c>
      <c r="AV233" s="10" t="s">
        <v>99</v>
      </c>
      <c r="AW233" s="10" t="s">
        <v>33</v>
      </c>
      <c r="AX233" s="10" t="s">
        <v>75</v>
      </c>
      <c r="AY233" s="228" t="s">
        <v>148</v>
      </c>
    </row>
    <row r="234" spans="2:51" s="10" customFormat="1" ht="14.4" customHeight="1">
      <c r="B234" s="219"/>
      <c r="C234" s="220"/>
      <c r="D234" s="220"/>
      <c r="E234" s="221" t="s">
        <v>5</v>
      </c>
      <c r="F234" s="238" t="s">
        <v>313</v>
      </c>
      <c r="G234" s="220"/>
      <c r="H234" s="220"/>
      <c r="I234" s="220"/>
      <c r="J234" s="220"/>
      <c r="K234" s="224">
        <v>0.998</v>
      </c>
      <c r="L234" s="220"/>
      <c r="M234" s="220"/>
      <c r="N234" s="220"/>
      <c r="O234" s="220"/>
      <c r="P234" s="220"/>
      <c r="Q234" s="220"/>
      <c r="R234" s="225"/>
      <c r="T234" s="226"/>
      <c r="U234" s="220"/>
      <c r="V234" s="220"/>
      <c r="W234" s="220"/>
      <c r="X234" s="220"/>
      <c r="Y234" s="220"/>
      <c r="Z234" s="220"/>
      <c r="AA234" s="227"/>
      <c r="AT234" s="228" t="s">
        <v>156</v>
      </c>
      <c r="AU234" s="228" t="s">
        <v>99</v>
      </c>
      <c r="AV234" s="10" t="s">
        <v>99</v>
      </c>
      <c r="AW234" s="10" t="s">
        <v>33</v>
      </c>
      <c r="AX234" s="10" t="s">
        <v>75</v>
      </c>
      <c r="AY234" s="228" t="s">
        <v>148</v>
      </c>
    </row>
    <row r="235" spans="2:51" s="10" customFormat="1" ht="14.4" customHeight="1">
      <c r="B235" s="219"/>
      <c r="C235" s="220"/>
      <c r="D235" s="220"/>
      <c r="E235" s="221" t="s">
        <v>5</v>
      </c>
      <c r="F235" s="238" t="s">
        <v>314</v>
      </c>
      <c r="G235" s="220"/>
      <c r="H235" s="220"/>
      <c r="I235" s="220"/>
      <c r="J235" s="220"/>
      <c r="K235" s="224">
        <v>6.48</v>
      </c>
      <c r="L235" s="220"/>
      <c r="M235" s="220"/>
      <c r="N235" s="220"/>
      <c r="O235" s="220"/>
      <c r="P235" s="220"/>
      <c r="Q235" s="220"/>
      <c r="R235" s="225"/>
      <c r="T235" s="226"/>
      <c r="U235" s="220"/>
      <c r="V235" s="220"/>
      <c r="W235" s="220"/>
      <c r="X235" s="220"/>
      <c r="Y235" s="220"/>
      <c r="Z235" s="220"/>
      <c r="AA235" s="227"/>
      <c r="AT235" s="228" t="s">
        <v>156</v>
      </c>
      <c r="AU235" s="228" t="s">
        <v>99</v>
      </c>
      <c r="AV235" s="10" t="s">
        <v>99</v>
      </c>
      <c r="AW235" s="10" t="s">
        <v>33</v>
      </c>
      <c r="AX235" s="10" t="s">
        <v>75</v>
      </c>
      <c r="AY235" s="228" t="s">
        <v>148</v>
      </c>
    </row>
    <row r="236" spans="2:51" s="12" customFormat="1" ht="14.4" customHeight="1">
      <c r="B236" s="239"/>
      <c r="C236" s="240"/>
      <c r="D236" s="240"/>
      <c r="E236" s="241" t="s">
        <v>5</v>
      </c>
      <c r="F236" s="242" t="s">
        <v>178</v>
      </c>
      <c r="G236" s="240"/>
      <c r="H236" s="240"/>
      <c r="I236" s="240"/>
      <c r="J236" s="240"/>
      <c r="K236" s="243">
        <v>218.273</v>
      </c>
      <c r="L236" s="240"/>
      <c r="M236" s="240"/>
      <c r="N236" s="240"/>
      <c r="O236" s="240"/>
      <c r="P236" s="240"/>
      <c r="Q236" s="240"/>
      <c r="R236" s="244"/>
      <c r="T236" s="245"/>
      <c r="U236" s="240"/>
      <c r="V236" s="240"/>
      <c r="W236" s="240"/>
      <c r="X236" s="240"/>
      <c r="Y236" s="240"/>
      <c r="Z236" s="240"/>
      <c r="AA236" s="246"/>
      <c r="AT236" s="247" t="s">
        <v>156</v>
      </c>
      <c r="AU236" s="247" t="s">
        <v>99</v>
      </c>
      <c r="AV236" s="12" t="s">
        <v>153</v>
      </c>
      <c r="AW236" s="12" t="s">
        <v>33</v>
      </c>
      <c r="AX236" s="12" t="s">
        <v>83</v>
      </c>
      <c r="AY236" s="247" t="s">
        <v>148</v>
      </c>
    </row>
    <row r="237" spans="2:65" s="1" customFormat="1" ht="22.8" customHeight="1">
      <c r="B237" s="174"/>
      <c r="C237" s="209" t="s">
        <v>315</v>
      </c>
      <c r="D237" s="209" t="s">
        <v>149</v>
      </c>
      <c r="E237" s="210" t="s">
        <v>316</v>
      </c>
      <c r="F237" s="211" t="s">
        <v>317</v>
      </c>
      <c r="G237" s="211"/>
      <c r="H237" s="211"/>
      <c r="I237" s="211"/>
      <c r="J237" s="212" t="s">
        <v>159</v>
      </c>
      <c r="K237" s="213">
        <v>218.273</v>
      </c>
      <c r="L237" s="214">
        <v>0</v>
      </c>
      <c r="M237" s="214"/>
      <c r="N237" s="215">
        <f>ROUND(L237*K237,2)</f>
        <v>0</v>
      </c>
      <c r="O237" s="215"/>
      <c r="P237" s="215"/>
      <c r="Q237" s="215"/>
      <c r="R237" s="178"/>
      <c r="T237" s="216" t="s">
        <v>5</v>
      </c>
      <c r="U237" s="57" t="s">
        <v>40</v>
      </c>
      <c r="V237" s="48"/>
      <c r="W237" s="217">
        <f>V237*K237</f>
        <v>0</v>
      </c>
      <c r="X237" s="217">
        <v>0</v>
      </c>
      <c r="Y237" s="217">
        <f>X237*K237</f>
        <v>0</v>
      </c>
      <c r="Z237" s="217">
        <v>0</v>
      </c>
      <c r="AA237" s="218">
        <f>Z237*K237</f>
        <v>0</v>
      </c>
      <c r="AR237" s="23" t="s">
        <v>153</v>
      </c>
      <c r="AT237" s="23" t="s">
        <v>149</v>
      </c>
      <c r="AU237" s="23" t="s">
        <v>99</v>
      </c>
      <c r="AY237" s="23" t="s">
        <v>148</v>
      </c>
      <c r="BE237" s="133">
        <f>IF(U237="základní",N237,0)</f>
        <v>0</v>
      </c>
      <c r="BF237" s="133">
        <f>IF(U237="snížená",N237,0)</f>
        <v>0</v>
      </c>
      <c r="BG237" s="133">
        <f>IF(U237="zákl. přenesená",N237,0)</f>
        <v>0</v>
      </c>
      <c r="BH237" s="133">
        <f>IF(U237="sníž. přenesená",N237,0)</f>
        <v>0</v>
      </c>
      <c r="BI237" s="133">
        <f>IF(U237="nulová",N237,0)</f>
        <v>0</v>
      </c>
      <c r="BJ237" s="23" t="s">
        <v>83</v>
      </c>
      <c r="BK237" s="133">
        <f>ROUND(L237*K237,2)</f>
        <v>0</v>
      </c>
      <c r="BL237" s="23" t="s">
        <v>153</v>
      </c>
      <c r="BM237" s="23" t="s">
        <v>318</v>
      </c>
    </row>
    <row r="238" spans="2:51" s="10" customFormat="1" ht="14.4" customHeight="1">
      <c r="B238" s="219"/>
      <c r="C238" s="220"/>
      <c r="D238" s="220"/>
      <c r="E238" s="221" t="s">
        <v>5</v>
      </c>
      <c r="F238" s="222" t="s">
        <v>289</v>
      </c>
      <c r="G238" s="223"/>
      <c r="H238" s="223"/>
      <c r="I238" s="223"/>
      <c r="J238" s="220"/>
      <c r="K238" s="224">
        <v>1.958</v>
      </c>
      <c r="L238" s="220"/>
      <c r="M238" s="220"/>
      <c r="N238" s="220"/>
      <c r="O238" s="220"/>
      <c r="P238" s="220"/>
      <c r="Q238" s="220"/>
      <c r="R238" s="225"/>
      <c r="T238" s="226"/>
      <c r="U238" s="220"/>
      <c r="V238" s="220"/>
      <c r="W238" s="220"/>
      <c r="X238" s="220"/>
      <c r="Y238" s="220"/>
      <c r="Z238" s="220"/>
      <c r="AA238" s="227"/>
      <c r="AT238" s="228" t="s">
        <v>156</v>
      </c>
      <c r="AU238" s="228" t="s">
        <v>99</v>
      </c>
      <c r="AV238" s="10" t="s">
        <v>99</v>
      </c>
      <c r="AW238" s="10" t="s">
        <v>33</v>
      </c>
      <c r="AX238" s="10" t="s">
        <v>75</v>
      </c>
      <c r="AY238" s="228" t="s">
        <v>148</v>
      </c>
    </row>
    <row r="239" spans="2:51" s="10" customFormat="1" ht="14.4" customHeight="1">
      <c r="B239" s="219"/>
      <c r="C239" s="220"/>
      <c r="D239" s="220"/>
      <c r="E239" s="221" t="s">
        <v>5</v>
      </c>
      <c r="F239" s="238" t="s">
        <v>290</v>
      </c>
      <c r="G239" s="220"/>
      <c r="H239" s="220"/>
      <c r="I239" s="220"/>
      <c r="J239" s="220"/>
      <c r="K239" s="224">
        <v>1.918</v>
      </c>
      <c r="L239" s="220"/>
      <c r="M239" s="220"/>
      <c r="N239" s="220"/>
      <c r="O239" s="220"/>
      <c r="P239" s="220"/>
      <c r="Q239" s="220"/>
      <c r="R239" s="225"/>
      <c r="T239" s="226"/>
      <c r="U239" s="220"/>
      <c r="V239" s="220"/>
      <c r="W239" s="220"/>
      <c r="X239" s="220"/>
      <c r="Y239" s="220"/>
      <c r="Z239" s="220"/>
      <c r="AA239" s="227"/>
      <c r="AT239" s="228" t="s">
        <v>156</v>
      </c>
      <c r="AU239" s="228" t="s">
        <v>99</v>
      </c>
      <c r="AV239" s="10" t="s">
        <v>99</v>
      </c>
      <c r="AW239" s="10" t="s">
        <v>33</v>
      </c>
      <c r="AX239" s="10" t="s">
        <v>75</v>
      </c>
      <c r="AY239" s="228" t="s">
        <v>148</v>
      </c>
    </row>
    <row r="240" spans="2:51" s="10" customFormat="1" ht="14.4" customHeight="1">
      <c r="B240" s="219"/>
      <c r="C240" s="220"/>
      <c r="D240" s="220"/>
      <c r="E240" s="221" t="s">
        <v>5</v>
      </c>
      <c r="F240" s="238" t="s">
        <v>291</v>
      </c>
      <c r="G240" s="220"/>
      <c r="H240" s="220"/>
      <c r="I240" s="220"/>
      <c r="J240" s="220"/>
      <c r="K240" s="224">
        <v>1.918</v>
      </c>
      <c r="L240" s="220"/>
      <c r="M240" s="220"/>
      <c r="N240" s="220"/>
      <c r="O240" s="220"/>
      <c r="P240" s="220"/>
      <c r="Q240" s="220"/>
      <c r="R240" s="225"/>
      <c r="T240" s="226"/>
      <c r="U240" s="220"/>
      <c r="V240" s="220"/>
      <c r="W240" s="220"/>
      <c r="X240" s="220"/>
      <c r="Y240" s="220"/>
      <c r="Z240" s="220"/>
      <c r="AA240" s="227"/>
      <c r="AT240" s="228" t="s">
        <v>156</v>
      </c>
      <c r="AU240" s="228" t="s">
        <v>99</v>
      </c>
      <c r="AV240" s="10" t="s">
        <v>99</v>
      </c>
      <c r="AW240" s="10" t="s">
        <v>33</v>
      </c>
      <c r="AX240" s="10" t="s">
        <v>75</v>
      </c>
      <c r="AY240" s="228" t="s">
        <v>148</v>
      </c>
    </row>
    <row r="241" spans="2:51" s="10" customFormat="1" ht="14.4" customHeight="1">
      <c r="B241" s="219"/>
      <c r="C241" s="220"/>
      <c r="D241" s="220"/>
      <c r="E241" s="221" t="s">
        <v>5</v>
      </c>
      <c r="F241" s="238" t="s">
        <v>292</v>
      </c>
      <c r="G241" s="220"/>
      <c r="H241" s="220"/>
      <c r="I241" s="220"/>
      <c r="J241" s="220"/>
      <c r="K241" s="224">
        <v>1.918</v>
      </c>
      <c r="L241" s="220"/>
      <c r="M241" s="220"/>
      <c r="N241" s="220"/>
      <c r="O241" s="220"/>
      <c r="P241" s="220"/>
      <c r="Q241" s="220"/>
      <c r="R241" s="225"/>
      <c r="T241" s="226"/>
      <c r="U241" s="220"/>
      <c r="V241" s="220"/>
      <c r="W241" s="220"/>
      <c r="X241" s="220"/>
      <c r="Y241" s="220"/>
      <c r="Z241" s="220"/>
      <c r="AA241" s="227"/>
      <c r="AT241" s="228" t="s">
        <v>156</v>
      </c>
      <c r="AU241" s="228" t="s">
        <v>99</v>
      </c>
      <c r="AV241" s="10" t="s">
        <v>99</v>
      </c>
      <c r="AW241" s="10" t="s">
        <v>33</v>
      </c>
      <c r="AX241" s="10" t="s">
        <v>75</v>
      </c>
      <c r="AY241" s="228" t="s">
        <v>148</v>
      </c>
    </row>
    <row r="242" spans="2:51" s="10" customFormat="1" ht="14.4" customHeight="1">
      <c r="B242" s="219"/>
      <c r="C242" s="220"/>
      <c r="D242" s="220"/>
      <c r="E242" s="221" t="s">
        <v>5</v>
      </c>
      <c r="F242" s="238" t="s">
        <v>293</v>
      </c>
      <c r="G242" s="220"/>
      <c r="H242" s="220"/>
      <c r="I242" s="220"/>
      <c r="J242" s="220"/>
      <c r="K242" s="224">
        <v>0.959</v>
      </c>
      <c r="L242" s="220"/>
      <c r="M242" s="220"/>
      <c r="N242" s="220"/>
      <c r="O242" s="220"/>
      <c r="P242" s="220"/>
      <c r="Q242" s="220"/>
      <c r="R242" s="225"/>
      <c r="T242" s="226"/>
      <c r="U242" s="220"/>
      <c r="V242" s="220"/>
      <c r="W242" s="220"/>
      <c r="X242" s="220"/>
      <c r="Y242" s="220"/>
      <c r="Z242" s="220"/>
      <c r="AA242" s="227"/>
      <c r="AT242" s="228" t="s">
        <v>156</v>
      </c>
      <c r="AU242" s="228" t="s">
        <v>99</v>
      </c>
      <c r="AV242" s="10" t="s">
        <v>99</v>
      </c>
      <c r="AW242" s="10" t="s">
        <v>33</v>
      </c>
      <c r="AX242" s="10" t="s">
        <v>75</v>
      </c>
      <c r="AY242" s="228" t="s">
        <v>148</v>
      </c>
    </row>
    <row r="243" spans="2:51" s="10" customFormat="1" ht="14.4" customHeight="1">
      <c r="B243" s="219"/>
      <c r="C243" s="220"/>
      <c r="D243" s="220"/>
      <c r="E243" s="221" t="s">
        <v>5</v>
      </c>
      <c r="F243" s="238" t="s">
        <v>294</v>
      </c>
      <c r="G243" s="220"/>
      <c r="H243" s="220"/>
      <c r="I243" s="220"/>
      <c r="J243" s="220"/>
      <c r="K243" s="224">
        <v>3.931</v>
      </c>
      <c r="L243" s="220"/>
      <c r="M243" s="220"/>
      <c r="N243" s="220"/>
      <c r="O243" s="220"/>
      <c r="P243" s="220"/>
      <c r="Q243" s="220"/>
      <c r="R243" s="225"/>
      <c r="T243" s="226"/>
      <c r="U243" s="220"/>
      <c r="V243" s="220"/>
      <c r="W243" s="220"/>
      <c r="X243" s="220"/>
      <c r="Y243" s="220"/>
      <c r="Z243" s="220"/>
      <c r="AA243" s="227"/>
      <c r="AT243" s="228" t="s">
        <v>156</v>
      </c>
      <c r="AU243" s="228" t="s">
        <v>99</v>
      </c>
      <c r="AV243" s="10" t="s">
        <v>99</v>
      </c>
      <c r="AW243" s="10" t="s">
        <v>33</v>
      </c>
      <c r="AX243" s="10" t="s">
        <v>75</v>
      </c>
      <c r="AY243" s="228" t="s">
        <v>148</v>
      </c>
    </row>
    <row r="244" spans="2:51" s="10" customFormat="1" ht="14.4" customHeight="1">
      <c r="B244" s="219"/>
      <c r="C244" s="220"/>
      <c r="D244" s="220"/>
      <c r="E244" s="221" t="s">
        <v>5</v>
      </c>
      <c r="F244" s="238" t="s">
        <v>295</v>
      </c>
      <c r="G244" s="220"/>
      <c r="H244" s="220"/>
      <c r="I244" s="220"/>
      <c r="J244" s="220"/>
      <c r="K244" s="224">
        <v>1.829</v>
      </c>
      <c r="L244" s="220"/>
      <c r="M244" s="220"/>
      <c r="N244" s="220"/>
      <c r="O244" s="220"/>
      <c r="P244" s="220"/>
      <c r="Q244" s="220"/>
      <c r="R244" s="225"/>
      <c r="T244" s="226"/>
      <c r="U244" s="220"/>
      <c r="V244" s="220"/>
      <c r="W244" s="220"/>
      <c r="X244" s="220"/>
      <c r="Y244" s="220"/>
      <c r="Z244" s="220"/>
      <c r="AA244" s="227"/>
      <c r="AT244" s="228" t="s">
        <v>156</v>
      </c>
      <c r="AU244" s="228" t="s">
        <v>99</v>
      </c>
      <c r="AV244" s="10" t="s">
        <v>99</v>
      </c>
      <c r="AW244" s="10" t="s">
        <v>33</v>
      </c>
      <c r="AX244" s="10" t="s">
        <v>75</v>
      </c>
      <c r="AY244" s="228" t="s">
        <v>148</v>
      </c>
    </row>
    <row r="245" spans="2:51" s="10" customFormat="1" ht="14.4" customHeight="1">
      <c r="B245" s="219"/>
      <c r="C245" s="220"/>
      <c r="D245" s="220"/>
      <c r="E245" s="221" t="s">
        <v>5</v>
      </c>
      <c r="F245" s="238" t="s">
        <v>296</v>
      </c>
      <c r="G245" s="220"/>
      <c r="H245" s="220"/>
      <c r="I245" s="220"/>
      <c r="J245" s="220"/>
      <c r="K245" s="224">
        <v>2.9</v>
      </c>
      <c r="L245" s="220"/>
      <c r="M245" s="220"/>
      <c r="N245" s="220"/>
      <c r="O245" s="220"/>
      <c r="P245" s="220"/>
      <c r="Q245" s="220"/>
      <c r="R245" s="225"/>
      <c r="T245" s="226"/>
      <c r="U245" s="220"/>
      <c r="V245" s="220"/>
      <c r="W245" s="220"/>
      <c r="X245" s="220"/>
      <c r="Y245" s="220"/>
      <c r="Z245" s="220"/>
      <c r="AA245" s="227"/>
      <c r="AT245" s="228" t="s">
        <v>156</v>
      </c>
      <c r="AU245" s="228" t="s">
        <v>99</v>
      </c>
      <c r="AV245" s="10" t="s">
        <v>99</v>
      </c>
      <c r="AW245" s="10" t="s">
        <v>33</v>
      </c>
      <c r="AX245" s="10" t="s">
        <v>75</v>
      </c>
      <c r="AY245" s="228" t="s">
        <v>148</v>
      </c>
    </row>
    <row r="246" spans="2:51" s="10" customFormat="1" ht="14.4" customHeight="1">
      <c r="B246" s="219"/>
      <c r="C246" s="220"/>
      <c r="D246" s="220"/>
      <c r="E246" s="221" t="s">
        <v>5</v>
      </c>
      <c r="F246" s="238" t="s">
        <v>297</v>
      </c>
      <c r="G246" s="220"/>
      <c r="H246" s="220"/>
      <c r="I246" s="220"/>
      <c r="J246" s="220"/>
      <c r="K246" s="224">
        <v>3.008</v>
      </c>
      <c r="L246" s="220"/>
      <c r="M246" s="220"/>
      <c r="N246" s="220"/>
      <c r="O246" s="220"/>
      <c r="P246" s="220"/>
      <c r="Q246" s="220"/>
      <c r="R246" s="225"/>
      <c r="T246" s="226"/>
      <c r="U246" s="220"/>
      <c r="V246" s="220"/>
      <c r="W246" s="220"/>
      <c r="X246" s="220"/>
      <c r="Y246" s="220"/>
      <c r="Z246" s="220"/>
      <c r="AA246" s="227"/>
      <c r="AT246" s="228" t="s">
        <v>156</v>
      </c>
      <c r="AU246" s="228" t="s">
        <v>99</v>
      </c>
      <c r="AV246" s="10" t="s">
        <v>99</v>
      </c>
      <c r="AW246" s="10" t="s">
        <v>33</v>
      </c>
      <c r="AX246" s="10" t="s">
        <v>75</v>
      </c>
      <c r="AY246" s="228" t="s">
        <v>148</v>
      </c>
    </row>
    <row r="247" spans="2:51" s="10" customFormat="1" ht="14.4" customHeight="1">
      <c r="B247" s="219"/>
      <c r="C247" s="220"/>
      <c r="D247" s="220"/>
      <c r="E247" s="221" t="s">
        <v>5</v>
      </c>
      <c r="F247" s="238" t="s">
        <v>298</v>
      </c>
      <c r="G247" s="220"/>
      <c r="H247" s="220"/>
      <c r="I247" s="220"/>
      <c r="J247" s="220"/>
      <c r="K247" s="224">
        <v>2.92</v>
      </c>
      <c r="L247" s="220"/>
      <c r="M247" s="220"/>
      <c r="N247" s="220"/>
      <c r="O247" s="220"/>
      <c r="P247" s="220"/>
      <c r="Q247" s="220"/>
      <c r="R247" s="225"/>
      <c r="T247" s="226"/>
      <c r="U247" s="220"/>
      <c r="V247" s="220"/>
      <c r="W247" s="220"/>
      <c r="X247" s="220"/>
      <c r="Y247" s="220"/>
      <c r="Z247" s="220"/>
      <c r="AA247" s="227"/>
      <c r="AT247" s="228" t="s">
        <v>156</v>
      </c>
      <c r="AU247" s="228" t="s">
        <v>99</v>
      </c>
      <c r="AV247" s="10" t="s">
        <v>99</v>
      </c>
      <c r="AW247" s="10" t="s">
        <v>33</v>
      </c>
      <c r="AX247" s="10" t="s">
        <v>75</v>
      </c>
      <c r="AY247" s="228" t="s">
        <v>148</v>
      </c>
    </row>
    <row r="248" spans="2:51" s="10" customFormat="1" ht="14.4" customHeight="1">
      <c r="B248" s="219"/>
      <c r="C248" s="220"/>
      <c r="D248" s="220"/>
      <c r="E248" s="221" t="s">
        <v>5</v>
      </c>
      <c r="F248" s="238" t="s">
        <v>299</v>
      </c>
      <c r="G248" s="220"/>
      <c r="H248" s="220"/>
      <c r="I248" s="220"/>
      <c r="J248" s="220"/>
      <c r="K248" s="224">
        <v>7.381</v>
      </c>
      <c r="L248" s="220"/>
      <c r="M248" s="220"/>
      <c r="N248" s="220"/>
      <c r="O248" s="220"/>
      <c r="P248" s="220"/>
      <c r="Q248" s="220"/>
      <c r="R248" s="225"/>
      <c r="T248" s="226"/>
      <c r="U248" s="220"/>
      <c r="V248" s="220"/>
      <c r="W248" s="220"/>
      <c r="X248" s="220"/>
      <c r="Y248" s="220"/>
      <c r="Z248" s="220"/>
      <c r="AA248" s="227"/>
      <c r="AT248" s="228" t="s">
        <v>156</v>
      </c>
      <c r="AU248" s="228" t="s">
        <v>99</v>
      </c>
      <c r="AV248" s="10" t="s">
        <v>99</v>
      </c>
      <c r="AW248" s="10" t="s">
        <v>33</v>
      </c>
      <c r="AX248" s="10" t="s">
        <v>75</v>
      </c>
      <c r="AY248" s="228" t="s">
        <v>148</v>
      </c>
    </row>
    <row r="249" spans="2:51" s="10" customFormat="1" ht="14.4" customHeight="1">
      <c r="B249" s="219"/>
      <c r="C249" s="220"/>
      <c r="D249" s="220"/>
      <c r="E249" s="221" t="s">
        <v>5</v>
      </c>
      <c r="F249" s="238" t="s">
        <v>300</v>
      </c>
      <c r="G249" s="220"/>
      <c r="H249" s="220"/>
      <c r="I249" s="220"/>
      <c r="J249" s="220"/>
      <c r="K249" s="224">
        <v>38.921</v>
      </c>
      <c r="L249" s="220"/>
      <c r="M249" s="220"/>
      <c r="N249" s="220"/>
      <c r="O249" s="220"/>
      <c r="P249" s="220"/>
      <c r="Q249" s="220"/>
      <c r="R249" s="225"/>
      <c r="T249" s="226"/>
      <c r="U249" s="220"/>
      <c r="V249" s="220"/>
      <c r="W249" s="220"/>
      <c r="X249" s="220"/>
      <c r="Y249" s="220"/>
      <c r="Z249" s="220"/>
      <c r="AA249" s="227"/>
      <c r="AT249" s="228" t="s">
        <v>156</v>
      </c>
      <c r="AU249" s="228" t="s">
        <v>99</v>
      </c>
      <c r="AV249" s="10" t="s">
        <v>99</v>
      </c>
      <c r="AW249" s="10" t="s">
        <v>33</v>
      </c>
      <c r="AX249" s="10" t="s">
        <v>75</v>
      </c>
      <c r="AY249" s="228" t="s">
        <v>148</v>
      </c>
    </row>
    <row r="250" spans="2:51" s="10" customFormat="1" ht="14.4" customHeight="1">
      <c r="B250" s="219"/>
      <c r="C250" s="220"/>
      <c r="D250" s="220"/>
      <c r="E250" s="221" t="s">
        <v>5</v>
      </c>
      <c r="F250" s="238" t="s">
        <v>301</v>
      </c>
      <c r="G250" s="220"/>
      <c r="H250" s="220"/>
      <c r="I250" s="220"/>
      <c r="J250" s="220"/>
      <c r="K250" s="224">
        <v>38.58</v>
      </c>
      <c r="L250" s="220"/>
      <c r="M250" s="220"/>
      <c r="N250" s="220"/>
      <c r="O250" s="220"/>
      <c r="P250" s="220"/>
      <c r="Q250" s="220"/>
      <c r="R250" s="225"/>
      <c r="T250" s="226"/>
      <c r="U250" s="220"/>
      <c r="V250" s="220"/>
      <c r="W250" s="220"/>
      <c r="X250" s="220"/>
      <c r="Y250" s="220"/>
      <c r="Z250" s="220"/>
      <c r="AA250" s="227"/>
      <c r="AT250" s="228" t="s">
        <v>156</v>
      </c>
      <c r="AU250" s="228" t="s">
        <v>99</v>
      </c>
      <c r="AV250" s="10" t="s">
        <v>99</v>
      </c>
      <c r="AW250" s="10" t="s">
        <v>33</v>
      </c>
      <c r="AX250" s="10" t="s">
        <v>75</v>
      </c>
      <c r="AY250" s="228" t="s">
        <v>148</v>
      </c>
    </row>
    <row r="251" spans="2:51" s="10" customFormat="1" ht="14.4" customHeight="1">
      <c r="B251" s="219"/>
      <c r="C251" s="220"/>
      <c r="D251" s="220"/>
      <c r="E251" s="221" t="s">
        <v>5</v>
      </c>
      <c r="F251" s="238" t="s">
        <v>302</v>
      </c>
      <c r="G251" s="220"/>
      <c r="H251" s="220"/>
      <c r="I251" s="220"/>
      <c r="J251" s="220"/>
      <c r="K251" s="224">
        <v>1.558</v>
      </c>
      <c r="L251" s="220"/>
      <c r="M251" s="220"/>
      <c r="N251" s="220"/>
      <c r="O251" s="220"/>
      <c r="P251" s="220"/>
      <c r="Q251" s="220"/>
      <c r="R251" s="225"/>
      <c r="T251" s="226"/>
      <c r="U251" s="220"/>
      <c r="V251" s="220"/>
      <c r="W251" s="220"/>
      <c r="X251" s="220"/>
      <c r="Y251" s="220"/>
      <c r="Z251" s="220"/>
      <c r="AA251" s="227"/>
      <c r="AT251" s="228" t="s">
        <v>156</v>
      </c>
      <c r="AU251" s="228" t="s">
        <v>99</v>
      </c>
      <c r="AV251" s="10" t="s">
        <v>99</v>
      </c>
      <c r="AW251" s="10" t="s">
        <v>33</v>
      </c>
      <c r="AX251" s="10" t="s">
        <v>75</v>
      </c>
      <c r="AY251" s="228" t="s">
        <v>148</v>
      </c>
    </row>
    <row r="252" spans="2:51" s="10" customFormat="1" ht="14.4" customHeight="1">
      <c r="B252" s="219"/>
      <c r="C252" s="220"/>
      <c r="D252" s="220"/>
      <c r="E252" s="221" t="s">
        <v>5</v>
      </c>
      <c r="F252" s="238" t="s">
        <v>303</v>
      </c>
      <c r="G252" s="220"/>
      <c r="H252" s="220"/>
      <c r="I252" s="220"/>
      <c r="J252" s="220"/>
      <c r="K252" s="224">
        <v>2.987</v>
      </c>
      <c r="L252" s="220"/>
      <c r="M252" s="220"/>
      <c r="N252" s="220"/>
      <c r="O252" s="220"/>
      <c r="P252" s="220"/>
      <c r="Q252" s="220"/>
      <c r="R252" s="225"/>
      <c r="T252" s="226"/>
      <c r="U252" s="220"/>
      <c r="V252" s="220"/>
      <c r="W252" s="220"/>
      <c r="X252" s="220"/>
      <c r="Y252" s="220"/>
      <c r="Z252" s="220"/>
      <c r="AA252" s="227"/>
      <c r="AT252" s="228" t="s">
        <v>156</v>
      </c>
      <c r="AU252" s="228" t="s">
        <v>99</v>
      </c>
      <c r="AV252" s="10" t="s">
        <v>99</v>
      </c>
      <c r="AW252" s="10" t="s">
        <v>33</v>
      </c>
      <c r="AX252" s="10" t="s">
        <v>75</v>
      </c>
      <c r="AY252" s="228" t="s">
        <v>148</v>
      </c>
    </row>
    <row r="253" spans="2:51" s="10" customFormat="1" ht="14.4" customHeight="1">
      <c r="B253" s="219"/>
      <c r="C253" s="220"/>
      <c r="D253" s="220"/>
      <c r="E253" s="221" t="s">
        <v>5</v>
      </c>
      <c r="F253" s="238" t="s">
        <v>304</v>
      </c>
      <c r="G253" s="220"/>
      <c r="H253" s="220"/>
      <c r="I253" s="220"/>
      <c r="J253" s="220"/>
      <c r="K253" s="224">
        <v>2.434</v>
      </c>
      <c r="L253" s="220"/>
      <c r="M253" s="220"/>
      <c r="N253" s="220"/>
      <c r="O253" s="220"/>
      <c r="P253" s="220"/>
      <c r="Q253" s="220"/>
      <c r="R253" s="225"/>
      <c r="T253" s="226"/>
      <c r="U253" s="220"/>
      <c r="V253" s="220"/>
      <c r="W253" s="220"/>
      <c r="X253" s="220"/>
      <c r="Y253" s="220"/>
      <c r="Z253" s="220"/>
      <c r="AA253" s="227"/>
      <c r="AT253" s="228" t="s">
        <v>156</v>
      </c>
      <c r="AU253" s="228" t="s">
        <v>99</v>
      </c>
      <c r="AV253" s="10" t="s">
        <v>99</v>
      </c>
      <c r="AW253" s="10" t="s">
        <v>33</v>
      </c>
      <c r="AX253" s="10" t="s">
        <v>75</v>
      </c>
      <c r="AY253" s="228" t="s">
        <v>148</v>
      </c>
    </row>
    <row r="254" spans="2:51" s="10" customFormat="1" ht="14.4" customHeight="1">
      <c r="B254" s="219"/>
      <c r="C254" s="220"/>
      <c r="D254" s="220"/>
      <c r="E254" s="221" t="s">
        <v>5</v>
      </c>
      <c r="F254" s="238" t="s">
        <v>305</v>
      </c>
      <c r="G254" s="220"/>
      <c r="H254" s="220"/>
      <c r="I254" s="220"/>
      <c r="J254" s="220"/>
      <c r="K254" s="224">
        <v>0.94</v>
      </c>
      <c r="L254" s="220"/>
      <c r="M254" s="220"/>
      <c r="N254" s="220"/>
      <c r="O254" s="220"/>
      <c r="P254" s="220"/>
      <c r="Q254" s="220"/>
      <c r="R254" s="225"/>
      <c r="T254" s="226"/>
      <c r="U254" s="220"/>
      <c r="V254" s="220"/>
      <c r="W254" s="220"/>
      <c r="X254" s="220"/>
      <c r="Y254" s="220"/>
      <c r="Z254" s="220"/>
      <c r="AA254" s="227"/>
      <c r="AT254" s="228" t="s">
        <v>156</v>
      </c>
      <c r="AU254" s="228" t="s">
        <v>99</v>
      </c>
      <c r="AV254" s="10" t="s">
        <v>99</v>
      </c>
      <c r="AW254" s="10" t="s">
        <v>33</v>
      </c>
      <c r="AX254" s="10" t="s">
        <v>75</v>
      </c>
      <c r="AY254" s="228" t="s">
        <v>148</v>
      </c>
    </row>
    <row r="255" spans="2:51" s="10" customFormat="1" ht="14.4" customHeight="1">
      <c r="B255" s="219"/>
      <c r="C255" s="220"/>
      <c r="D255" s="220"/>
      <c r="E255" s="221" t="s">
        <v>5</v>
      </c>
      <c r="F255" s="238" t="s">
        <v>306</v>
      </c>
      <c r="G255" s="220"/>
      <c r="H255" s="220"/>
      <c r="I255" s="220"/>
      <c r="J255" s="220"/>
      <c r="K255" s="224">
        <v>6.012</v>
      </c>
      <c r="L255" s="220"/>
      <c r="M255" s="220"/>
      <c r="N255" s="220"/>
      <c r="O255" s="220"/>
      <c r="P255" s="220"/>
      <c r="Q255" s="220"/>
      <c r="R255" s="225"/>
      <c r="T255" s="226"/>
      <c r="U255" s="220"/>
      <c r="V255" s="220"/>
      <c r="W255" s="220"/>
      <c r="X255" s="220"/>
      <c r="Y255" s="220"/>
      <c r="Z255" s="220"/>
      <c r="AA255" s="227"/>
      <c r="AT255" s="228" t="s">
        <v>156</v>
      </c>
      <c r="AU255" s="228" t="s">
        <v>99</v>
      </c>
      <c r="AV255" s="10" t="s">
        <v>99</v>
      </c>
      <c r="AW255" s="10" t="s">
        <v>33</v>
      </c>
      <c r="AX255" s="10" t="s">
        <v>75</v>
      </c>
      <c r="AY255" s="228" t="s">
        <v>148</v>
      </c>
    </row>
    <row r="256" spans="2:51" s="10" customFormat="1" ht="14.4" customHeight="1">
      <c r="B256" s="219"/>
      <c r="C256" s="220"/>
      <c r="D256" s="220"/>
      <c r="E256" s="221" t="s">
        <v>5</v>
      </c>
      <c r="F256" s="238" t="s">
        <v>307</v>
      </c>
      <c r="G256" s="220"/>
      <c r="H256" s="220"/>
      <c r="I256" s="220"/>
      <c r="J256" s="220"/>
      <c r="K256" s="224">
        <v>2.999</v>
      </c>
      <c r="L256" s="220"/>
      <c r="M256" s="220"/>
      <c r="N256" s="220"/>
      <c r="O256" s="220"/>
      <c r="P256" s="220"/>
      <c r="Q256" s="220"/>
      <c r="R256" s="225"/>
      <c r="T256" s="226"/>
      <c r="U256" s="220"/>
      <c r="V256" s="220"/>
      <c r="W256" s="220"/>
      <c r="X256" s="220"/>
      <c r="Y256" s="220"/>
      <c r="Z256" s="220"/>
      <c r="AA256" s="227"/>
      <c r="AT256" s="228" t="s">
        <v>156</v>
      </c>
      <c r="AU256" s="228" t="s">
        <v>99</v>
      </c>
      <c r="AV256" s="10" t="s">
        <v>99</v>
      </c>
      <c r="AW256" s="10" t="s">
        <v>33</v>
      </c>
      <c r="AX256" s="10" t="s">
        <v>75</v>
      </c>
      <c r="AY256" s="228" t="s">
        <v>148</v>
      </c>
    </row>
    <row r="257" spans="2:51" s="10" customFormat="1" ht="14.4" customHeight="1">
      <c r="B257" s="219"/>
      <c r="C257" s="220"/>
      <c r="D257" s="220"/>
      <c r="E257" s="221" t="s">
        <v>5</v>
      </c>
      <c r="F257" s="238" t="s">
        <v>308</v>
      </c>
      <c r="G257" s="220"/>
      <c r="H257" s="220"/>
      <c r="I257" s="220"/>
      <c r="J257" s="220"/>
      <c r="K257" s="224">
        <v>16.72</v>
      </c>
      <c r="L257" s="220"/>
      <c r="M257" s="220"/>
      <c r="N257" s="220"/>
      <c r="O257" s="220"/>
      <c r="P257" s="220"/>
      <c r="Q257" s="220"/>
      <c r="R257" s="225"/>
      <c r="T257" s="226"/>
      <c r="U257" s="220"/>
      <c r="V257" s="220"/>
      <c r="W257" s="220"/>
      <c r="X257" s="220"/>
      <c r="Y257" s="220"/>
      <c r="Z257" s="220"/>
      <c r="AA257" s="227"/>
      <c r="AT257" s="228" t="s">
        <v>156</v>
      </c>
      <c r="AU257" s="228" t="s">
        <v>99</v>
      </c>
      <c r="AV257" s="10" t="s">
        <v>99</v>
      </c>
      <c r="AW257" s="10" t="s">
        <v>33</v>
      </c>
      <c r="AX257" s="10" t="s">
        <v>75</v>
      </c>
      <c r="AY257" s="228" t="s">
        <v>148</v>
      </c>
    </row>
    <row r="258" spans="2:51" s="10" customFormat="1" ht="14.4" customHeight="1">
      <c r="B258" s="219"/>
      <c r="C258" s="220"/>
      <c r="D258" s="220"/>
      <c r="E258" s="221" t="s">
        <v>5</v>
      </c>
      <c r="F258" s="238" t="s">
        <v>309</v>
      </c>
      <c r="G258" s="220"/>
      <c r="H258" s="220"/>
      <c r="I258" s="220"/>
      <c r="J258" s="220"/>
      <c r="K258" s="224">
        <v>12.54</v>
      </c>
      <c r="L258" s="220"/>
      <c r="M258" s="220"/>
      <c r="N258" s="220"/>
      <c r="O258" s="220"/>
      <c r="P258" s="220"/>
      <c r="Q258" s="220"/>
      <c r="R258" s="225"/>
      <c r="T258" s="226"/>
      <c r="U258" s="220"/>
      <c r="V258" s="220"/>
      <c r="W258" s="220"/>
      <c r="X258" s="220"/>
      <c r="Y258" s="220"/>
      <c r="Z258" s="220"/>
      <c r="AA258" s="227"/>
      <c r="AT258" s="228" t="s">
        <v>156</v>
      </c>
      <c r="AU258" s="228" t="s">
        <v>99</v>
      </c>
      <c r="AV258" s="10" t="s">
        <v>99</v>
      </c>
      <c r="AW258" s="10" t="s">
        <v>33</v>
      </c>
      <c r="AX258" s="10" t="s">
        <v>75</v>
      </c>
      <c r="AY258" s="228" t="s">
        <v>148</v>
      </c>
    </row>
    <row r="259" spans="2:51" s="10" customFormat="1" ht="14.4" customHeight="1">
      <c r="B259" s="219"/>
      <c r="C259" s="220"/>
      <c r="D259" s="220"/>
      <c r="E259" s="221" t="s">
        <v>5</v>
      </c>
      <c r="F259" s="238" t="s">
        <v>310</v>
      </c>
      <c r="G259" s="220"/>
      <c r="H259" s="220"/>
      <c r="I259" s="220"/>
      <c r="J259" s="220"/>
      <c r="K259" s="224">
        <v>2.219</v>
      </c>
      <c r="L259" s="220"/>
      <c r="M259" s="220"/>
      <c r="N259" s="220"/>
      <c r="O259" s="220"/>
      <c r="P259" s="220"/>
      <c r="Q259" s="220"/>
      <c r="R259" s="225"/>
      <c r="T259" s="226"/>
      <c r="U259" s="220"/>
      <c r="V259" s="220"/>
      <c r="W259" s="220"/>
      <c r="X259" s="220"/>
      <c r="Y259" s="220"/>
      <c r="Z259" s="220"/>
      <c r="AA259" s="227"/>
      <c r="AT259" s="228" t="s">
        <v>156</v>
      </c>
      <c r="AU259" s="228" t="s">
        <v>99</v>
      </c>
      <c r="AV259" s="10" t="s">
        <v>99</v>
      </c>
      <c r="AW259" s="10" t="s">
        <v>33</v>
      </c>
      <c r="AX259" s="10" t="s">
        <v>75</v>
      </c>
      <c r="AY259" s="228" t="s">
        <v>148</v>
      </c>
    </row>
    <row r="260" spans="2:51" s="10" customFormat="1" ht="14.4" customHeight="1">
      <c r="B260" s="219"/>
      <c r="C260" s="220"/>
      <c r="D260" s="220"/>
      <c r="E260" s="221" t="s">
        <v>5</v>
      </c>
      <c r="F260" s="238" t="s">
        <v>311</v>
      </c>
      <c r="G260" s="220"/>
      <c r="H260" s="220"/>
      <c r="I260" s="220"/>
      <c r="J260" s="220"/>
      <c r="K260" s="224">
        <v>17.28</v>
      </c>
      <c r="L260" s="220"/>
      <c r="M260" s="220"/>
      <c r="N260" s="220"/>
      <c r="O260" s="220"/>
      <c r="P260" s="220"/>
      <c r="Q260" s="220"/>
      <c r="R260" s="225"/>
      <c r="T260" s="226"/>
      <c r="U260" s="220"/>
      <c r="V260" s="220"/>
      <c r="W260" s="220"/>
      <c r="X260" s="220"/>
      <c r="Y260" s="220"/>
      <c r="Z260" s="220"/>
      <c r="AA260" s="227"/>
      <c r="AT260" s="228" t="s">
        <v>156</v>
      </c>
      <c r="AU260" s="228" t="s">
        <v>99</v>
      </c>
      <c r="AV260" s="10" t="s">
        <v>99</v>
      </c>
      <c r="AW260" s="10" t="s">
        <v>33</v>
      </c>
      <c r="AX260" s="10" t="s">
        <v>75</v>
      </c>
      <c r="AY260" s="228" t="s">
        <v>148</v>
      </c>
    </row>
    <row r="261" spans="2:51" s="10" customFormat="1" ht="14.4" customHeight="1">
      <c r="B261" s="219"/>
      <c r="C261" s="220"/>
      <c r="D261" s="220"/>
      <c r="E261" s="221" t="s">
        <v>5</v>
      </c>
      <c r="F261" s="238" t="s">
        <v>312</v>
      </c>
      <c r="G261" s="220"/>
      <c r="H261" s="220"/>
      <c r="I261" s="220"/>
      <c r="J261" s="220"/>
      <c r="K261" s="224">
        <v>36.965</v>
      </c>
      <c r="L261" s="220"/>
      <c r="M261" s="220"/>
      <c r="N261" s="220"/>
      <c r="O261" s="220"/>
      <c r="P261" s="220"/>
      <c r="Q261" s="220"/>
      <c r="R261" s="225"/>
      <c r="T261" s="226"/>
      <c r="U261" s="220"/>
      <c r="V261" s="220"/>
      <c r="W261" s="220"/>
      <c r="X261" s="220"/>
      <c r="Y261" s="220"/>
      <c r="Z261" s="220"/>
      <c r="AA261" s="227"/>
      <c r="AT261" s="228" t="s">
        <v>156</v>
      </c>
      <c r="AU261" s="228" t="s">
        <v>99</v>
      </c>
      <c r="AV261" s="10" t="s">
        <v>99</v>
      </c>
      <c r="AW261" s="10" t="s">
        <v>33</v>
      </c>
      <c r="AX261" s="10" t="s">
        <v>75</v>
      </c>
      <c r="AY261" s="228" t="s">
        <v>148</v>
      </c>
    </row>
    <row r="262" spans="2:51" s="10" customFormat="1" ht="14.4" customHeight="1">
      <c r="B262" s="219"/>
      <c r="C262" s="220"/>
      <c r="D262" s="220"/>
      <c r="E262" s="221" t="s">
        <v>5</v>
      </c>
      <c r="F262" s="238" t="s">
        <v>313</v>
      </c>
      <c r="G262" s="220"/>
      <c r="H262" s="220"/>
      <c r="I262" s="220"/>
      <c r="J262" s="220"/>
      <c r="K262" s="224">
        <v>0.998</v>
      </c>
      <c r="L262" s="220"/>
      <c r="M262" s="220"/>
      <c r="N262" s="220"/>
      <c r="O262" s="220"/>
      <c r="P262" s="220"/>
      <c r="Q262" s="220"/>
      <c r="R262" s="225"/>
      <c r="T262" s="226"/>
      <c r="U262" s="220"/>
      <c r="V262" s="220"/>
      <c r="W262" s="220"/>
      <c r="X262" s="220"/>
      <c r="Y262" s="220"/>
      <c r="Z262" s="220"/>
      <c r="AA262" s="227"/>
      <c r="AT262" s="228" t="s">
        <v>156</v>
      </c>
      <c r="AU262" s="228" t="s">
        <v>99</v>
      </c>
      <c r="AV262" s="10" t="s">
        <v>99</v>
      </c>
      <c r="AW262" s="10" t="s">
        <v>33</v>
      </c>
      <c r="AX262" s="10" t="s">
        <v>75</v>
      </c>
      <c r="AY262" s="228" t="s">
        <v>148</v>
      </c>
    </row>
    <row r="263" spans="2:51" s="10" customFormat="1" ht="14.4" customHeight="1">
      <c r="B263" s="219"/>
      <c r="C263" s="220"/>
      <c r="D263" s="220"/>
      <c r="E263" s="221" t="s">
        <v>5</v>
      </c>
      <c r="F263" s="238" t="s">
        <v>314</v>
      </c>
      <c r="G263" s="220"/>
      <c r="H263" s="220"/>
      <c r="I263" s="220"/>
      <c r="J263" s="220"/>
      <c r="K263" s="224">
        <v>6.48</v>
      </c>
      <c r="L263" s="220"/>
      <c r="M263" s="220"/>
      <c r="N263" s="220"/>
      <c r="O263" s="220"/>
      <c r="P263" s="220"/>
      <c r="Q263" s="220"/>
      <c r="R263" s="225"/>
      <c r="T263" s="226"/>
      <c r="U263" s="220"/>
      <c r="V263" s="220"/>
      <c r="W263" s="220"/>
      <c r="X263" s="220"/>
      <c r="Y263" s="220"/>
      <c r="Z263" s="220"/>
      <c r="AA263" s="227"/>
      <c r="AT263" s="228" t="s">
        <v>156</v>
      </c>
      <c r="AU263" s="228" t="s">
        <v>99</v>
      </c>
      <c r="AV263" s="10" t="s">
        <v>99</v>
      </c>
      <c r="AW263" s="10" t="s">
        <v>33</v>
      </c>
      <c r="AX263" s="10" t="s">
        <v>75</v>
      </c>
      <c r="AY263" s="228" t="s">
        <v>148</v>
      </c>
    </row>
    <row r="264" spans="2:51" s="12" customFormat="1" ht="14.4" customHeight="1">
      <c r="B264" s="239"/>
      <c r="C264" s="240"/>
      <c r="D264" s="240"/>
      <c r="E264" s="241" t="s">
        <v>5</v>
      </c>
      <c r="F264" s="242" t="s">
        <v>178</v>
      </c>
      <c r="G264" s="240"/>
      <c r="H264" s="240"/>
      <c r="I264" s="240"/>
      <c r="J264" s="240"/>
      <c r="K264" s="243">
        <v>218.273</v>
      </c>
      <c r="L264" s="240"/>
      <c r="M264" s="240"/>
      <c r="N264" s="240"/>
      <c r="O264" s="240"/>
      <c r="P264" s="240"/>
      <c r="Q264" s="240"/>
      <c r="R264" s="244"/>
      <c r="T264" s="245"/>
      <c r="U264" s="240"/>
      <c r="V264" s="240"/>
      <c r="W264" s="240"/>
      <c r="X264" s="240"/>
      <c r="Y264" s="240"/>
      <c r="Z264" s="240"/>
      <c r="AA264" s="246"/>
      <c r="AT264" s="247" t="s">
        <v>156</v>
      </c>
      <c r="AU264" s="247" t="s">
        <v>99</v>
      </c>
      <c r="AV264" s="12" t="s">
        <v>153</v>
      </c>
      <c r="AW264" s="12" t="s">
        <v>33</v>
      </c>
      <c r="AX264" s="12" t="s">
        <v>83</v>
      </c>
      <c r="AY264" s="247" t="s">
        <v>148</v>
      </c>
    </row>
    <row r="265" spans="2:65" s="1" customFormat="1" ht="57" customHeight="1">
      <c r="B265" s="174"/>
      <c r="C265" s="209" t="s">
        <v>319</v>
      </c>
      <c r="D265" s="209" t="s">
        <v>149</v>
      </c>
      <c r="E265" s="210" t="s">
        <v>320</v>
      </c>
      <c r="F265" s="211" t="s">
        <v>321</v>
      </c>
      <c r="G265" s="211"/>
      <c r="H265" s="211"/>
      <c r="I265" s="211"/>
      <c r="J265" s="212" t="s">
        <v>159</v>
      </c>
      <c r="K265" s="213">
        <v>218.273</v>
      </c>
      <c r="L265" s="214">
        <v>0</v>
      </c>
      <c r="M265" s="214"/>
      <c r="N265" s="215">
        <f>ROUND(L265*K265,2)</f>
        <v>0</v>
      </c>
      <c r="O265" s="215"/>
      <c r="P265" s="215"/>
      <c r="Q265" s="215"/>
      <c r="R265" s="178"/>
      <c r="T265" s="216" t="s">
        <v>5</v>
      </c>
      <c r="U265" s="57" t="s">
        <v>40</v>
      </c>
      <c r="V265" s="48"/>
      <c r="W265" s="217">
        <f>V265*K265</f>
        <v>0</v>
      </c>
      <c r="X265" s="217">
        <v>0</v>
      </c>
      <c r="Y265" s="217">
        <f>X265*K265</f>
        <v>0</v>
      </c>
      <c r="Z265" s="217">
        <v>0</v>
      </c>
      <c r="AA265" s="218">
        <f>Z265*K265</f>
        <v>0</v>
      </c>
      <c r="AR265" s="23" t="s">
        <v>153</v>
      </c>
      <c r="AT265" s="23" t="s">
        <v>149</v>
      </c>
      <c r="AU265" s="23" t="s">
        <v>99</v>
      </c>
      <c r="AY265" s="23" t="s">
        <v>148</v>
      </c>
      <c r="BE265" s="133">
        <f>IF(U265="základní",N265,0)</f>
        <v>0</v>
      </c>
      <c r="BF265" s="133">
        <f>IF(U265="snížená",N265,0)</f>
        <v>0</v>
      </c>
      <c r="BG265" s="133">
        <f>IF(U265="zákl. přenesená",N265,0)</f>
        <v>0</v>
      </c>
      <c r="BH265" s="133">
        <f>IF(U265="sníž. přenesená",N265,0)</f>
        <v>0</v>
      </c>
      <c r="BI265" s="133">
        <f>IF(U265="nulová",N265,0)</f>
        <v>0</v>
      </c>
      <c r="BJ265" s="23" t="s">
        <v>83</v>
      </c>
      <c r="BK265" s="133">
        <f>ROUND(L265*K265,2)</f>
        <v>0</v>
      </c>
      <c r="BL265" s="23" t="s">
        <v>153</v>
      </c>
      <c r="BM265" s="23" t="s">
        <v>322</v>
      </c>
    </row>
    <row r="266" spans="2:51" s="10" customFormat="1" ht="14.4" customHeight="1">
      <c r="B266" s="219"/>
      <c r="C266" s="220"/>
      <c r="D266" s="220"/>
      <c r="E266" s="221" t="s">
        <v>5</v>
      </c>
      <c r="F266" s="222" t="s">
        <v>289</v>
      </c>
      <c r="G266" s="223"/>
      <c r="H266" s="223"/>
      <c r="I266" s="223"/>
      <c r="J266" s="220"/>
      <c r="K266" s="224">
        <v>1.958</v>
      </c>
      <c r="L266" s="220"/>
      <c r="M266" s="220"/>
      <c r="N266" s="220"/>
      <c r="O266" s="220"/>
      <c r="P266" s="220"/>
      <c r="Q266" s="220"/>
      <c r="R266" s="225"/>
      <c r="T266" s="226"/>
      <c r="U266" s="220"/>
      <c r="V266" s="220"/>
      <c r="W266" s="220"/>
      <c r="X266" s="220"/>
      <c r="Y266" s="220"/>
      <c r="Z266" s="220"/>
      <c r="AA266" s="227"/>
      <c r="AT266" s="228" t="s">
        <v>156</v>
      </c>
      <c r="AU266" s="228" t="s">
        <v>99</v>
      </c>
      <c r="AV266" s="10" t="s">
        <v>99</v>
      </c>
      <c r="AW266" s="10" t="s">
        <v>33</v>
      </c>
      <c r="AX266" s="10" t="s">
        <v>75</v>
      </c>
      <c r="AY266" s="228" t="s">
        <v>148</v>
      </c>
    </row>
    <row r="267" spans="2:51" s="10" customFormat="1" ht="14.4" customHeight="1">
      <c r="B267" s="219"/>
      <c r="C267" s="220"/>
      <c r="D267" s="220"/>
      <c r="E267" s="221" t="s">
        <v>5</v>
      </c>
      <c r="F267" s="238" t="s">
        <v>290</v>
      </c>
      <c r="G267" s="220"/>
      <c r="H267" s="220"/>
      <c r="I267" s="220"/>
      <c r="J267" s="220"/>
      <c r="K267" s="224">
        <v>1.918</v>
      </c>
      <c r="L267" s="220"/>
      <c r="M267" s="220"/>
      <c r="N267" s="220"/>
      <c r="O267" s="220"/>
      <c r="P267" s="220"/>
      <c r="Q267" s="220"/>
      <c r="R267" s="225"/>
      <c r="T267" s="226"/>
      <c r="U267" s="220"/>
      <c r="V267" s="220"/>
      <c r="W267" s="220"/>
      <c r="X267" s="220"/>
      <c r="Y267" s="220"/>
      <c r="Z267" s="220"/>
      <c r="AA267" s="227"/>
      <c r="AT267" s="228" t="s">
        <v>156</v>
      </c>
      <c r="AU267" s="228" t="s">
        <v>99</v>
      </c>
      <c r="AV267" s="10" t="s">
        <v>99</v>
      </c>
      <c r="AW267" s="10" t="s">
        <v>33</v>
      </c>
      <c r="AX267" s="10" t="s">
        <v>75</v>
      </c>
      <c r="AY267" s="228" t="s">
        <v>148</v>
      </c>
    </row>
    <row r="268" spans="2:51" s="10" customFormat="1" ht="14.4" customHeight="1">
      <c r="B268" s="219"/>
      <c r="C268" s="220"/>
      <c r="D268" s="220"/>
      <c r="E268" s="221" t="s">
        <v>5</v>
      </c>
      <c r="F268" s="238" t="s">
        <v>291</v>
      </c>
      <c r="G268" s="220"/>
      <c r="H268" s="220"/>
      <c r="I268" s="220"/>
      <c r="J268" s="220"/>
      <c r="K268" s="224">
        <v>1.918</v>
      </c>
      <c r="L268" s="220"/>
      <c r="M268" s="220"/>
      <c r="N268" s="220"/>
      <c r="O268" s="220"/>
      <c r="P268" s="220"/>
      <c r="Q268" s="220"/>
      <c r="R268" s="225"/>
      <c r="T268" s="226"/>
      <c r="U268" s="220"/>
      <c r="V268" s="220"/>
      <c r="W268" s="220"/>
      <c r="X268" s="220"/>
      <c r="Y268" s="220"/>
      <c r="Z268" s="220"/>
      <c r="AA268" s="227"/>
      <c r="AT268" s="228" t="s">
        <v>156</v>
      </c>
      <c r="AU268" s="228" t="s">
        <v>99</v>
      </c>
      <c r="AV268" s="10" t="s">
        <v>99</v>
      </c>
      <c r="AW268" s="10" t="s">
        <v>33</v>
      </c>
      <c r="AX268" s="10" t="s">
        <v>75</v>
      </c>
      <c r="AY268" s="228" t="s">
        <v>148</v>
      </c>
    </row>
    <row r="269" spans="2:51" s="10" customFormat="1" ht="14.4" customHeight="1">
      <c r="B269" s="219"/>
      <c r="C269" s="220"/>
      <c r="D269" s="220"/>
      <c r="E269" s="221" t="s">
        <v>5</v>
      </c>
      <c r="F269" s="238" t="s">
        <v>292</v>
      </c>
      <c r="G269" s="220"/>
      <c r="H269" s="220"/>
      <c r="I269" s="220"/>
      <c r="J269" s="220"/>
      <c r="K269" s="224">
        <v>1.918</v>
      </c>
      <c r="L269" s="220"/>
      <c r="M269" s="220"/>
      <c r="N269" s="220"/>
      <c r="O269" s="220"/>
      <c r="P269" s="220"/>
      <c r="Q269" s="220"/>
      <c r="R269" s="225"/>
      <c r="T269" s="226"/>
      <c r="U269" s="220"/>
      <c r="V269" s="220"/>
      <c r="W269" s="220"/>
      <c r="X269" s="220"/>
      <c r="Y269" s="220"/>
      <c r="Z269" s="220"/>
      <c r="AA269" s="227"/>
      <c r="AT269" s="228" t="s">
        <v>156</v>
      </c>
      <c r="AU269" s="228" t="s">
        <v>99</v>
      </c>
      <c r="AV269" s="10" t="s">
        <v>99</v>
      </c>
      <c r="AW269" s="10" t="s">
        <v>33</v>
      </c>
      <c r="AX269" s="10" t="s">
        <v>75</v>
      </c>
      <c r="AY269" s="228" t="s">
        <v>148</v>
      </c>
    </row>
    <row r="270" spans="2:51" s="10" customFormat="1" ht="14.4" customHeight="1">
      <c r="B270" s="219"/>
      <c r="C270" s="220"/>
      <c r="D270" s="220"/>
      <c r="E270" s="221" t="s">
        <v>5</v>
      </c>
      <c r="F270" s="238" t="s">
        <v>293</v>
      </c>
      <c r="G270" s="220"/>
      <c r="H270" s="220"/>
      <c r="I270" s="220"/>
      <c r="J270" s="220"/>
      <c r="K270" s="224">
        <v>0.959</v>
      </c>
      <c r="L270" s="220"/>
      <c r="M270" s="220"/>
      <c r="N270" s="220"/>
      <c r="O270" s="220"/>
      <c r="P270" s="220"/>
      <c r="Q270" s="220"/>
      <c r="R270" s="225"/>
      <c r="T270" s="226"/>
      <c r="U270" s="220"/>
      <c r="V270" s="220"/>
      <c r="W270" s="220"/>
      <c r="X270" s="220"/>
      <c r="Y270" s="220"/>
      <c r="Z270" s="220"/>
      <c r="AA270" s="227"/>
      <c r="AT270" s="228" t="s">
        <v>156</v>
      </c>
      <c r="AU270" s="228" t="s">
        <v>99</v>
      </c>
      <c r="AV270" s="10" t="s">
        <v>99</v>
      </c>
      <c r="AW270" s="10" t="s">
        <v>33</v>
      </c>
      <c r="AX270" s="10" t="s">
        <v>75</v>
      </c>
      <c r="AY270" s="228" t="s">
        <v>148</v>
      </c>
    </row>
    <row r="271" spans="2:51" s="10" customFormat="1" ht="14.4" customHeight="1">
      <c r="B271" s="219"/>
      <c r="C271" s="220"/>
      <c r="D271" s="220"/>
      <c r="E271" s="221" t="s">
        <v>5</v>
      </c>
      <c r="F271" s="238" t="s">
        <v>294</v>
      </c>
      <c r="G271" s="220"/>
      <c r="H271" s="220"/>
      <c r="I271" s="220"/>
      <c r="J271" s="220"/>
      <c r="K271" s="224">
        <v>3.931</v>
      </c>
      <c r="L271" s="220"/>
      <c r="M271" s="220"/>
      <c r="N271" s="220"/>
      <c r="O271" s="220"/>
      <c r="P271" s="220"/>
      <c r="Q271" s="220"/>
      <c r="R271" s="225"/>
      <c r="T271" s="226"/>
      <c r="U271" s="220"/>
      <c r="V271" s="220"/>
      <c r="W271" s="220"/>
      <c r="X271" s="220"/>
      <c r="Y271" s="220"/>
      <c r="Z271" s="220"/>
      <c r="AA271" s="227"/>
      <c r="AT271" s="228" t="s">
        <v>156</v>
      </c>
      <c r="AU271" s="228" t="s">
        <v>99</v>
      </c>
      <c r="AV271" s="10" t="s">
        <v>99</v>
      </c>
      <c r="AW271" s="10" t="s">
        <v>33</v>
      </c>
      <c r="AX271" s="10" t="s">
        <v>75</v>
      </c>
      <c r="AY271" s="228" t="s">
        <v>148</v>
      </c>
    </row>
    <row r="272" spans="2:51" s="10" customFormat="1" ht="14.4" customHeight="1">
      <c r="B272" s="219"/>
      <c r="C272" s="220"/>
      <c r="D272" s="220"/>
      <c r="E272" s="221" t="s">
        <v>5</v>
      </c>
      <c r="F272" s="238" t="s">
        <v>295</v>
      </c>
      <c r="G272" s="220"/>
      <c r="H272" s="220"/>
      <c r="I272" s="220"/>
      <c r="J272" s="220"/>
      <c r="K272" s="224">
        <v>1.829</v>
      </c>
      <c r="L272" s="220"/>
      <c r="M272" s="220"/>
      <c r="N272" s="220"/>
      <c r="O272" s="220"/>
      <c r="P272" s="220"/>
      <c r="Q272" s="220"/>
      <c r="R272" s="225"/>
      <c r="T272" s="226"/>
      <c r="U272" s="220"/>
      <c r="V272" s="220"/>
      <c r="W272" s="220"/>
      <c r="X272" s="220"/>
      <c r="Y272" s="220"/>
      <c r="Z272" s="220"/>
      <c r="AA272" s="227"/>
      <c r="AT272" s="228" t="s">
        <v>156</v>
      </c>
      <c r="AU272" s="228" t="s">
        <v>99</v>
      </c>
      <c r="AV272" s="10" t="s">
        <v>99</v>
      </c>
      <c r="AW272" s="10" t="s">
        <v>33</v>
      </c>
      <c r="AX272" s="10" t="s">
        <v>75</v>
      </c>
      <c r="AY272" s="228" t="s">
        <v>148</v>
      </c>
    </row>
    <row r="273" spans="2:51" s="10" customFormat="1" ht="14.4" customHeight="1">
      <c r="B273" s="219"/>
      <c r="C273" s="220"/>
      <c r="D273" s="220"/>
      <c r="E273" s="221" t="s">
        <v>5</v>
      </c>
      <c r="F273" s="238" t="s">
        <v>296</v>
      </c>
      <c r="G273" s="220"/>
      <c r="H273" s="220"/>
      <c r="I273" s="220"/>
      <c r="J273" s="220"/>
      <c r="K273" s="224">
        <v>2.9</v>
      </c>
      <c r="L273" s="220"/>
      <c r="M273" s="220"/>
      <c r="N273" s="220"/>
      <c r="O273" s="220"/>
      <c r="P273" s="220"/>
      <c r="Q273" s="220"/>
      <c r="R273" s="225"/>
      <c r="T273" s="226"/>
      <c r="U273" s="220"/>
      <c r="V273" s="220"/>
      <c r="W273" s="220"/>
      <c r="X273" s="220"/>
      <c r="Y273" s="220"/>
      <c r="Z273" s="220"/>
      <c r="AA273" s="227"/>
      <c r="AT273" s="228" t="s">
        <v>156</v>
      </c>
      <c r="AU273" s="228" t="s">
        <v>99</v>
      </c>
      <c r="AV273" s="10" t="s">
        <v>99</v>
      </c>
      <c r="AW273" s="10" t="s">
        <v>33</v>
      </c>
      <c r="AX273" s="10" t="s">
        <v>75</v>
      </c>
      <c r="AY273" s="228" t="s">
        <v>148</v>
      </c>
    </row>
    <row r="274" spans="2:51" s="10" customFormat="1" ht="14.4" customHeight="1">
      <c r="B274" s="219"/>
      <c r="C274" s="220"/>
      <c r="D274" s="220"/>
      <c r="E274" s="221" t="s">
        <v>5</v>
      </c>
      <c r="F274" s="238" t="s">
        <v>297</v>
      </c>
      <c r="G274" s="220"/>
      <c r="H274" s="220"/>
      <c r="I274" s="220"/>
      <c r="J274" s="220"/>
      <c r="K274" s="224">
        <v>3.008</v>
      </c>
      <c r="L274" s="220"/>
      <c r="M274" s="220"/>
      <c r="N274" s="220"/>
      <c r="O274" s="220"/>
      <c r="P274" s="220"/>
      <c r="Q274" s="220"/>
      <c r="R274" s="225"/>
      <c r="T274" s="226"/>
      <c r="U274" s="220"/>
      <c r="V274" s="220"/>
      <c r="W274" s="220"/>
      <c r="X274" s="220"/>
      <c r="Y274" s="220"/>
      <c r="Z274" s="220"/>
      <c r="AA274" s="227"/>
      <c r="AT274" s="228" t="s">
        <v>156</v>
      </c>
      <c r="AU274" s="228" t="s">
        <v>99</v>
      </c>
      <c r="AV274" s="10" t="s">
        <v>99</v>
      </c>
      <c r="AW274" s="10" t="s">
        <v>33</v>
      </c>
      <c r="AX274" s="10" t="s">
        <v>75</v>
      </c>
      <c r="AY274" s="228" t="s">
        <v>148</v>
      </c>
    </row>
    <row r="275" spans="2:51" s="10" customFormat="1" ht="14.4" customHeight="1">
      <c r="B275" s="219"/>
      <c r="C275" s="220"/>
      <c r="D275" s="220"/>
      <c r="E275" s="221" t="s">
        <v>5</v>
      </c>
      <c r="F275" s="238" t="s">
        <v>298</v>
      </c>
      <c r="G275" s="220"/>
      <c r="H275" s="220"/>
      <c r="I275" s="220"/>
      <c r="J275" s="220"/>
      <c r="K275" s="224">
        <v>2.92</v>
      </c>
      <c r="L275" s="220"/>
      <c r="M275" s="220"/>
      <c r="N275" s="220"/>
      <c r="O275" s="220"/>
      <c r="P275" s="220"/>
      <c r="Q275" s="220"/>
      <c r="R275" s="225"/>
      <c r="T275" s="226"/>
      <c r="U275" s="220"/>
      <c r="V275" s="220"/>
      <c r="W275" s="220"/>
      <c r="X275" s="220"/>
      <c r="Y275" s="220"/>
      <c r="Z275" s="220"/>
      <c r="AA275" s="227"/>
      <c r="AT275" s="228" t="s">
        <v>156</v>
      </c>
      <c r="AU275" s="228" t="s">
        <v>99</v>
      </c>
      <c r="AV275" s="10" t="s">
        <v>99</v>
      </c>
      <c r="AW275" s="10" t="s">
        <v>33</v>
      </c>
      <c r="AX275" s="10" t="s">
        <v>75</v>
      </c>
      <c r="AY275" s="228" t="s">
        <v>148</v>
      </c>
    </row>
    <row r="276" spans="2:51" s="10" customFormat="1" ht="14.4" customHeight="1">
      <c r="B276" s="219"/>
      <c r="C276" s="220"/>
      <c r="D276" s="220"/>
      <c r="E276" s="221" t="s">
        <v>5</v>
      </c>
      <c r="F276" s="238" t="s">
        <v>299</v>
      </c>
      <c r="G276" s="220"/>
      <c r="H276" s="220"/>
      <c r="I276" s="220"/>
      <c r="J276" s="220"/>
      <c r="K276" s="224">
        <v>7.381</v>
      </c>
      <c r="L276" s="220"/>
      <c r="M276" s="220"/>
      <c r="N276" s="220"/>
      <c r="O276" s="220"/>
      <c r="P276" s="220"/>
      <c r="Q276" s="220"/>
      <c r="R276" s="225"/>
      <c r="T276" s="226"/>
      <c r="U276" s="220"/>
      <c r="V276" s="220"/>
      <c r="W276" s="220"/>
      <c r="X276" s="220"/>
      <c r="Y276" s="220"/>
      <c r="Z276" s="220"/>
      <c r="AA276" s="227"/>
      <c r="AT276" s="228" t="s">
        <v>156</v>
      </c>
      <c r="AU276" s="228" t="s">
        <v>99</v>
      </c>
      <c r="AV276" s="10" t="s">
        <v>99</v>
      </c>
      <c r="AW276" s="10" t="s">
        <v>33</v>
      </c>
      <c r="AX276" s="10" t="s">
        <v>75</v>
      </c>
      <c r="AY276" s="228" t="s">
        <v>148</v>
      </c>
    </row>
    <row r="277" spans="2:51" s="10" customFormat="1" ht="14.4" customHeight="1">
      <c r="B277" s="219"/>
      <c r="C277" s="220"/>
      <c r="D277" s="220"/>
      <c r="E277" s="221" t="s">
        <v>5</v>
      </c>
      <c r="F277" s="238" t="s">
        <v>300</v>
      </c>
      <c r="G277" s="220"/>
      <c r="H277" s="220"/>
      <c r="I277" s="220"/>
      <c r="J277" s="220"/>
      <c r="K277" s="224">
        <v>38.921</v>
      </c>
      <c r="L277" s="220"/>
      <c r="M277" s="220"/>
      <c r="N277" s="220"/>
      <c r="O277" s="220"/>
      <c r="P277" s="220"/>
      <c r="Q277" s="220"/>
      <c r="R277" s="225"/>
      <c r="T277" s="226"/>
      <c r="U277" s="220"/>
      <c r="V277" s="220"/>
      <c r="W277" s="220"/>
      <c r="X277" s="220"/>
      <c r="Y277" s="220"/>
      <c r="Z277" s="220"/>
      <c r="AA277" s="227"/>
      <c r="AT277" s="228" t="s">
        <v>156</v>
      </c>
      <c r="AU277" s="228" t="s">
        <v>99</v>
      </c>
      <c r="AV277" s="10" t="s">
        <v>99</v>
      </c>
      <c r="AW277" s="10" t="s">
        <v>33</v>
      </c>
      <c r="AX277" s="10" t="s">
        <v>75</v>
      </c>
      <c r="AY277" s="228" t="s">
        <v>148</v>
      </c>
    </row>
    <row r="278" spans="2:51" s="10" customFormat="1" ht="14.4" customHeight="1">
      <c r="B278" s="219"/>
      <c r="C278" s="220"/>
      <c r="D278" s="220"/>
      <c r="E278" s="221" t="s">
        <v>5</v>
      </c>
      <c r="F278" s="238" t="s">
        <v>301</v>
      </c>
      <c r="G278" s="220"/>
      <c r="H278" s="220"/>
      <c r="I278" s="220"/>
      <c r="J278" s="220"/>
      <c r="K278" s="224">
        <v>38.58</v>
      </c>
      <c r="L278" s="220"/>
      <c r="M278" s="220"/>
      <c r="N278" s="220"/>
      <c r="O278" s="220"/>
      <c r="P278" s="220"/>
      <c r="Q278" s="220"/>
      <c r="R278" s="225"/>
      <c r="T278" s="226"/>
      <c r="U278" s="220"/>
      <c r="V278" s="220"/>
      <c r="W278" s="220"/>
      <c r="X278" s="220"/>
      <c r="Y278" s="220"/>
      <c r="Z278" s="220"/>
      <c r="AA278" s="227"/>
      <c r="AT278" s="228" t="s">
        <v>156</v>
      </c>
      <c r="AU278" s="228" t="s">
        <v>99</v>
      </c>
      <c r="AV278" s="10" t="s">
        <v>99</v>
      </c>
      <c r="AW278" s="10" t="s">
        <v>33</v>
      </c>
      <c r="AX278" s="10" t="s">
        <v>75</v>
      </c>
      <c r="AY278" s="228" t="s">
        <v>148</v>
      </c>
    </row>
    <row r="279" spans="2:51" s="10" customFormat="1" ht="14.4" customHeight="1">
      <c r="B279" s="219"/>
      <c r="C279" s="220"/>
      <c r="D279" s="220"/>
      <c r="E279" s="221" t="s">
        <v>5</v>
      </c>
      <c r="F279" s="238" t="s">
        <v>302</v>
      </c>
      <c r="G279" s="220"/>
      <c r="H279" s="220"/>
      <c r="I279" s="220"/>
      <c r="J279" s="220"/>
      <c r="K279" s="224">
        <v>1.558</v>
      </c>
      <c r="L279" s="220"/>
      <c r="M279" s="220"/>
      <c r="N279" s="220"/>
      <c r="O279" s="220"/>
      <c r="P279" s="220"/>
      <c r="Q279" s="220"/>
      <c r="R279" s="225"/>
      <c r="T279" s="226"/>
      <c r="U279" s="220"/>
      <c r="V279" s="220"/>
      <c r="W279" s="220"/>
      <c r="X279" s="220"/>
      <c r="Y279" s="220"/>
      <c r="Z279" s="220"/>
      <c r="AA279" s="227"/>
      <c r="AT279" s="228" t="s">
        <v>156</v>
      </c>
      <c r="AU279" s="228" t="s">
        <v>99</v>
      </c>
      <c r="AV279" s="10" t="s">
        <v>99</v>
      </c>
      <c r="AW279" s="10" t="s">
        <v>33</v>
      </c>
      <c r="AX279" s="10" t="s">
        <v>75</v>
      </c>
      <c r="AY279" s="228" t="s">
        <v>148</v>
      </c>
    </row>
    <row r="280" spans="2:51" s="10" customFormat="1" ht="14.4" customHeight="1">
      <c r="B280" s="219"/>
      <c r="C280" s="220"/>
      <c r="D280" s="220"/>
      <c r="E280" s="221" t="s">
        <v>5</v>
      </c>
      <c r="F280" s="238" t="s">
        <v>303</v>
      </c>
      <c r="G280" s="220"/>
      <c r="H280" s="220"/>
      <c r="I280" s="220"/>
      <c r="J280" s="220"/>
      <c r="K280" s="224">
        <v>2.987</v>
      </c>
      <c r="L280" s="220"/>
      <c r="M280" s="220"/>
      <c r="N280" s="220"/>
      <c r="O280" s="220"/>
      <c r="P280" s="220"/>
      <c r="Q280" s="220"/>
      <c r="R280" s="225"/>
      <c r="T280" s="226"/>
      <c r="U280" s="220"/>
      <c r="V280" s="220"/>
      <c r="W280" s="220"/>
      <c r="X280" s="220"/>
      <c r="Y280" s="220"/>
      <c r="Z280" s="220"/>
      <c r="AA280" s="227"/>
      <c r="AT280" s="228" t="s">
        <v>156</v>
      </c>
      <c r="AU280" s="228" t="s">
        <v>99</v>
      </c>
      <c r="AV280" s="10" t="s">
        <v>99</v>
      </c>
      <c r="AW280" s="10" t="s">
        <v>33</v>
      </c>
      <c r="AX280" s="10" t="s">
        <v>75</v>
      </c>
      <c r="AY280" s="228" t="s">
        <v>148</v>
      </c>
    </row>
    <row r="281" spans="2:51" s="10" customFormat="1" ht="14.4" customHeight="1">
      <c r="B281" s="219"/>
      <c r="C281" s="220"/>
      <c r="D281" s="220"/>
      <c r="E281" s="221" t="s">
        <v>5</v>
      </c>
      <c r="F281" s="238" t="s">
        <v>304</v>
      </c>
      <c r="G281" s="220"/>
      <c r="H281" s="220"/>
      <c r="I281" s="220"/>
      <c r="J281" s="220"/>
      <c r="K281" s="224">
        <v>2.434</v>
      </c>
      <c r="L281" s="220"/>
      <c r="M281" s="220"/>
      <c r="N281" s="220"/>
      <c r="O281" s="220"/>
      <c r="P281" s="220"/>
      <c r="Q281" s="220"/>
      <c r="R281" s="225"/>
      <c r="T281" s="226"/>
      <c r="U281" s="220"/>
      <c r="V281" s="220"/>
      <c r="W281" s="220"/>
      <c r="X281" s="220"/>
      <c r="Y281" s="220"/>
      <c r="Z281" s="220"/>
      <c r="AA281" s="227"/>
      <c r="AT281" s="228" t="s">
        <v>156</v>
      </c>
      <c r="AU281" s="228" t="s">
        <v>99</v>
      </c>
      <c r="AV281" s="10" t="s">
        <v>99</v>
      </c>
      <c r="AW281" s="10" t="s">
        <v>33</v>
      </c>
      <c r="AX281" s="10" t="s">
        <v>75</v>
      </c>
      <c r="AY281" s="228" t="s">
        <v>148</v>
      </c>
    </row>
    <row r="282" spans="2:51" s="10" customFormat="1" ht="14.4" customHeight="1">
      <c r="B282" s="219"/>
      <c r="C282" s="220"/>
      <c r="D282" s="220"/>
      <c r="E282" s="221" t="s">
        <v>5</v>
      </c>
      <c r="F282" s="238" t="s">
        <v>305</v>
      </c>
      <c r="G282" s="220"/>
      <c r="H282" s="220"/>
      <c r="I282" s="220"/>
      <c r="J282" s="220"/>
      <c r="K282" s="224">
        <v>0.94</v>
      </c>
      <c r="L282" s="220"/>
      <c r="M282" s="220"/>
      <c r="N282" s="220"/>
      <c r="O282" s="220"/>
      <c r="P282" s="220"/>
      <c r="Q282" s="220"/>
      <c r="R282" s="225"/>
      <c r="T282" s="226"/>
      <c r="U282" s="220"/>
      <c r="V282" s="220"/>
      <c r="W282" s="220"/>
      <c r="X282" s="220"/>
      <c r="Y282" s="220"/>
      <c r="Z282" s="220"/>
      <c r="AA282" s="227"/>
      <c r="AT282" s="228" t="s">
        <v>156</v>
      </c>
      <c r="AU282" s="228" t="s">
        <v>99</v>
      </c>
      <c r="AV282" s="10" t="s">
        <v>99</v>
      </c>
      <c r="AW282" s="10" t="s">
        <v>33</v>
      </c>
      <c r="AX282" s="10" t="s">
        <v>75</v>
      </c>
      <c r="AY282" s="228" t="s">
        <v>148</v>
      </c>
    </row>
    <row r="283" spans="2:51" s="10" customFormat="1" ht="14.4" customHeight="1">
      <c r="B283" s="219"/>
      <c r="C283" s="220"/>
      <c r="D283" s="220"/>
      <c r="E283" s="221" t="s">
        <v>5</v>
      </c>
      <c r="F283" s="238" t="s">
        <v>306</v>
      </c>
      <c r="G283" s="220"/>
      <c r="H283" s="220"/>
      <c r="I283" s="220"/>
      <c r="J283" s="220"/>
      <c r="K283" s="224">
        <v>6.012</v>
      </c>
      <c r="L283" s="220"/>
      <c r="M283" s="220"/>
      <c r="N283" s="220"/>
      <c r="O283" s="220"/>
      <c r="P283" s="220"/>
      <c r="Q283" s="220"/>
      <c r="R283" s="225"/>
      <c r="T283" s="226"/>
      <c r="U283" s="220"/>
      <c r="V283" s="220"/>
      <c r="W283" s="220"/>
      <c r="X283" s="220"/>
      <c r="Y283" s="220"/>
      <c r="Z283" s="220"/>
      <c r="AA283" s="227"/>
      <c r="AT283" s="228" t="s">
        <v>156</v>
      </c>
      <c r="AU283" s="228" t="s">
        <v>99</v>
      </c>
      <c r="AV283" s="10" t="s">
        <v>99</v>
      </c>
      <c r="AW283" s="10" t="s">
        <v>33</v>
      </c>
      <c r="AX283" s="10" t="s">
        <v>75</v>
      </c>
      <c r="AY283" s="228" t="s">
        <v>148</v>
      </c>
    </row>
    <row r="284" spans="2:51" s="10" customFormat="1" ht="14.4" customHeight="1">
      <c r="B284" s="219"/>
      <c r="C284" s="220"/>
      <c r="D284" s="220"/>
      <c r="E284" s="221" t="s">
        <v>5</v>
      </c>
      <c r="F284" s="238" t="s">
        <v>307</v>
      </c>
      <c r="G284" s="220"/>
      <c r="H284" s="220"/>
      <c r="I284" s="220"/>
      <c r="J284" s="220"/>
      <c r="K284" s="224">
        <v>2.999</v>
      </c>
      <c r="L284" s="220"/>
      <c r="M284" s="220"/>
      <c r="N284" s="220"/>
      <c r="O284" s="220"/>
      <c r="P284" s="220"/>
      <c r="Q284" s="220"/>
      <c r="R284" s="225"/>
      <c r="T284" s="226"/>
      <c r="U284" s="220"/>
      <c r="V284" s="220"/>
      <c r="W284" s="220"/>
      <c r="X284" s="220"/>
      <c r="Y284" s="220"/>
      <c r="Z284" s="220"/>
      <c r="AA284" s="227"/>
      <c r="AT284" s="228" t="s">
        <v>156</v>
      </c>
      <c r="AU284" s="228" t="s">
        <v>99</v>
      </c>
      <c r="AV284" s="10" t="s">
        <v>99</v>
      </c>
      <c r="AW284" s="10" t="s">
        <v>33</v>
      </c>
      <c r="AX284" s="10" t="s">
        <v>75</v>
      </c>
      <c r="AY284" s="228" t="s">
        <v>148</v>
      </c>
    </row>
    <row r="285" spans="2:51" s="10" customFormat="1" ht="14.4" customHeight="1">
      <c r="B285" s="219"/>
      <c r="C285" s="220"/>
      <c r="D285" s="220"/>
      <c r="E285" s="221" t="s">
        <v>5</v>
      </c>
      <c r="F285" s="238" t="s">
        <v>308</v>
      </c>
      <c r="G285" s="220"/>
      <c r="H285" s="220"/>
      <c r="I285" s="220"/>
      <c r="J285" s="220"/>
      <c r="K285" s="224">
        <v>16.72</v>
      </c>
      <c r="L285" s="220"/>
      <c r="M285" s="220"/>
      <c r="N285" s="220"/>
      <c r="O285" s="220"/>
      <c r="P285" s="220"/>
      <c r="Q285" s="220"/>
      <c r="R285" s="225"/>
      <c r="T285" s="226"/>
      <c r="U285" s="220"/>
      <c r="V285" s="220"/>
      <c r="W285" s="220"/>
      <c r="X285" s="220"/>
      <c r="Y285" s="220"/>
      <c r="Z285" s="220"/>
      <c r="AA285" s="227"/>
      <c r="AT285" s="228" t="s">
        <v>156</v>
      </c>
      <c r="AU285" s="228" t="s">
        <v>99</v>
      </c>
      <c r="AV285" s="10" t="s">
        <v>99</v>
      </c>
      <c r="AW285" s="10" t="s">
        <v>33</v>
      </c>
      <c r="AX285" s="10" t="s">
        <v>75</v>
      </c>
      <c r="AY285" s="228" t="s">
        <v>148</v>
      </c>
    </row>
    <row r="286" spans="2:51" s="10" customFormat="1" ht="14.4" customHeight="1">
      <c r="B286" s="219"/>
      <c r="C286" s="220"/>
      <c r="D286" s="220"/>
      <c r="E286" s="221" t="s">
        <v>5</v>
      </c>
      <c r="F286" s="238" t="s">
        <v>309</v>
      </c>
      <c r="G286" s="220"/>
      <c r="H286" s="220"/>
      <c r="I286" s="220"/>
      <c r="J286" s="220"/>
      <c r="K286" s="224">
        <v>12.54</v>
      </c>
      <c r="L286" s="220"/>
      <c r="M286" s="220"/>
      <c r="N286" s="220"/>
      <c r="O286" s="220"/>
      <c r="P286" s="220"/>
      <c r="Q286" s="220"/>
      <c r="R286" s="225"/>
      <c r="T286" s="226"/>
      <c r="U286" s="220"/>
      <c r="V286" s="220"/>
      <c r="W286" s="220"/>
      <c r="X286" s="220"/>
      <c r="Y286" s="220"/>
      <c r="Z286" s="220"/>
      <c r="AA286" s="227"/>
      <c r="AT286" s="228" t="s">
        <v>156</v>
      </c>
      <c r="AU286" s="228" t="s">
        <v>99</v>
      </c>
      <c r="AV286" s="10" t="s">
        <v>99</v>
      </c>
      <c r="AW286" s="10" t="s">
        <v>33</v>
      </c>
      <c r="AX286" s="10" t="s">
        <v>75</v>
      </c>
      <c r="AY286" s="228" t="s">
        <v>148</v>
      </c>
    </row>
    <row r="287" spans="2:51" s="10" customFormat="1" ht="14.4" customHeight="1">
      <c r="B287" s="219"/>
      <c r="C287" s="220"/>
      <c r="D287" s="220"/>
      <c r="E287" s="221" t="s">
        <v>5</v>
      </c>
      <c r="F287" s="238" t="s">
        <v>310</v>
      </c>
      <c r="G287" s="220"/>
      <c r="H287" s="220"/>
      <c r="I287" s="220"/>
      <c r="J287" s="220"/>
      <c r="K287" s="224">
        <v>2.219</v>
      </c>
      <c r="L287" s="220"/>
      <c r="M287" s="220"/>
      <c r="N287" s="220"/>
      <c r="O287" s="220"/>
      <c r="P287" s="220"/>
      <c r="Q287" s="220"/>
      <c r="R287" s="225"/>
      <c r="T287" s="226"/>
      <c r="U287" s="220"/>
      <c r="V287" s="220"/>
      <c r="W287" s="220"/>
      <c r="X287" s="220"/>
      <c r="Y287" s="220"/>
      <c r="Z287" s="220"/>
      <c r="AA287" s="227"/>
      <c r="AT287" s="228" t="s">
        <v>156</v>
      </c>
      <c r="AU287" s="228" t="s">
        <v>99</v>
      </c>
      <c r="AV287" s="10" t="s">
        <v>99</v>
      </c>
      <c r="AW287" s="10" t="s">
        <v>33</v>
      </c>
      <c r="AX287" s="10" t="s">
        <v>75</v>
      </c>
      <c r="AY287" s="228" t="s">
        <v>148</v>
      </c>
    </row>
    <row r="288" spans="2:51" s="10" customFormat="1" ht="14.4" customHeight="1">
      <c r="B288" s="219"/>
      <c r="C288" s="220"/>
      <c r="D288" s="220"/>
      <c r="E288" s="221" t="s">
        <v>5</v>
      </c>
      <c r="F288" s="238" t="s">
        <v>311</v>
      </c>
      <c r="G288" s="220"/>
      <c r="H288" s="220"/>
      <c r="I288" s="220"/>
      <c r="J288" s="220"/>
      <c r="K288" s="224">
        <v>17.28</v>
      </c>
      <c r="L288" s="220"/>
      <c r="M288" s="220"/>
      <c r="N288" s="220"/>
      <c r="O288" s="220"/>
      <c r="P288" s="220"/>
      <c r="Q288" s="220"/>
      <c r="R288" s="225"/>
      <c r="T288" s="226"/>
      <c r="U288" s="220"/>
      <c r="V288" s="220"/>
      <c r="W288" s="220"/>
      <c r="X288" s="220"/>
      <c r="Y288" s="220"/>
      <c r="Z288" s="220"/>
      <c r="AA288" s="227"/>
      <c r="AT288" s="228" t="s">
        <v>156</v>
      </c>
      <c r="AU288" s="228" t="s">
        <v>99</v>
      </c>
      <c r="AV288" s="10" t="s">
        <v>99</v>
      </c>
      <c r="AW288" s="10" t="s">
        <v>33</v>
      </c>
      <c r="AX288" s="10" t="s">
        <v>75</v>
      </c>
      <c r="AY288" s="228" t="s">
        <v>148</v>
      </c>
    </row>
    <row r="289" spans="2:51" s="10" customFormat="1" ht="14.4" customHeight="1">
      <c r="B289" s="219"/>
      <c r="C289" s="220"/>
      <c r="D289" s="220"/>
      <c r="E289" s="221" t="s">
        <v>5</v>
      </c>
      <c r="F289" s="238" t="s">
        <v>312</v>
      </c>
      <c r="G289" s="220"/>
      <c r="H289" s="220"/>
      <c r="I289" s="220"/>
      <c r="J289" s="220"/>
      <c r="K289" s="224">
        <v>36.965</v>
      </c>
      <c r="L289" s="220"/>
      <c r="M289" s="220"/>
      <c r="N289" s="220"/>
      <c r="O289" s="220"/>
      <c r="P289" s="220"/>
      <c r="Q289" s="220"/>
      <c r="R289" s="225"/>
      <c r="T289" s="226"/>
      <c r="U289" s="220"/>
      <c r="V289" s="220"/>
      <c r="W289" s="220"/>
      <c r="X289" s="220"/>
      <c r="Y289" s="220"/>
      <c r="Z289" s="220"/>
      <c r="AA289" s="227"/>
      <c r="AT289" s="228" t="s">
        <v>156</v>
      </c>
      <c r="AU289" s="228" t="s">
        <v>99</v>
      </c>
      <c r="AV289" s="10" t="s">
        <v>99</v>
      </c>
      <c r="AW289" s="10" t="s">
        <v>33</v>
      </c>
      <c r="AX289" s="10" t="s">
        <v>75</v>
      </c>
      <c r="AY289" s="228" t="s">
        <v>148</v>
      </c>
    </row>
    <row r="290" spans="2:51" s="10" customFormat="1" ht="14.4" customHeight="1">
      <c r="B290" s="219"/>
      <c r="C290" s="220"/>
      <c r="D290" s="220"/>
      <c r="E290" s="221" t="s">
        <v>5</v>
      </c>
      <c r="F290" s="238" t="s">
        <v>313</v>
      </c>
      <c r="G290" s="220"/>
      <c r="H290" s="220"/>
      <c r="I290" s="220"/>
      <c r="J290" s="220"/>
      <c r="K290" s="224">
        <v>0.998</v>
      </c>
      <c r="L290" s="220"/>
      <c r="M290" s="220"/>
      <c r="N290" s="220"/>
      <c r="O290" s="220"/>
      <c r="P290" s="220"/>
      <c r="Q290" s="220"/>
      <c r="R290" s="225"/>
      <c r="T290" s="226"/>
      <c r="U290" s="220"/>
      <c r="V290" s="220"/>
      <c r="W290" s="220"/>
      <c r="X290" s="220"/>
      <c r="Y290" s="220"/>
      <c r="Z290" s="220"/>
      <c r="AA290" s="227"/>
      <c r="AT290" s="228" t="s">
        <v>156</v>
      </c>
      <c r="AU290" s="228" t="s">
        <v>99</v>
      </c>
      <c r="AV290" s="10" t="s">
        <v>99</v>
      </c>
      <c r="AW290" s="10" t="s">
        <v>33</v>
      </c>
      <c r="AX290" s="10" t="s">
        <v>75</v>
      </c>
      <c r="AY290" s="228" t="s">
        <v>148</v>
      </c>
    </row>
    <row r="291" spans="2:51" s="10" customFormat="1" ht="14.4" customHeight="1">
      <c r="B291" s="219"/>
      <c r="C291" s="220"/>
      <c r="D291" s="220"/>
      <c r="E291" s="221" t="s">
        <v>5</v>
      </c>
      <c r="F291" s="238" t="s">
        <v>314</v>
      </c>
      <c r="G291" s="220"/>
      <c r="H291" s="220"/>
      <c r="I291" s="220"/>
      <c r="J291" s="220"/>
      <c r="K291" s="224">
        <v>6.48</v>
      </c>
      <c r="L291" s="220"/>
      <c r="M291" s="220"/>
      <c r="N291" s="220"/>
      <c r="O291" s="220"/>
      <c r="P291" s="220"/>
      <c r="Q291" s="220"/>
      <c r="R291" s="225"/>
      <c r="T291" s="226"/>
      <c r="U291" s="220"/>
      <c r="V291" s="220"/>
      <c r="W291" s="220"/>
      <c r="X291" s="220"/>
      <c r="Y291" s="220"/>
      <c r="Z291" s="220"/>
      <c r="AA291" s="227"/>
      <c r="AT291" s="228" t="s">
        <v>156</v>
      </c>
      <c r="AU291" s="228" t="s">
        <v>99</v>
      </c>
      <c r="AV291" s="10" t="s">
        <v>99</v>
      </c>
      <c r="AW291" s="10" t="s">
        <v>33</v>
      </c>
      <c r="AX291" s="10" t="s">
        <v>75</v>
      </c>
      <c r="AY291" s="228" t="s">
        <v>148</v>
      </c>
    </row>
    <row r="292" spans="2:51" s="12" customFormat="1" ht="14.4" customHeight="1">
      <c r="B292" s="239"/>
      <c r="C292" s="240"/>
      <c r="D292" s="240"/>
      <c r="E292" s="241" t="s">
        <v>5</v>
      </c>
      <c r="F292" s="242" t="s">
        <v>178</v>
      </c>
      <c r="G292" s="240"/>
      <c r="H292" s="240"/>
      <c r="I292" s="240"/>
      <c r="J292" s="240"/>
      <c r="K292" s="243">
        <v>218.273</v>
      </c>
      <c r="L292" s="240"/>
      <c r="M292" s="240"/>
      <c r="N292" s="240"/>
      <c r="O292" s="240"/>
      <c r="P292" s="240"/>
      <c r="Q292" s="240"/>
      <c r="R292" s="244"/>
      <c r="T292" s="245"/>
      <c r="U292" s="240"/>
      <c r="V292" s="240"/>
      <c r="W292" s="240"/>
      <c r="X292" s="240"/>
      <c r="Y292" s="240"/>
      <c r="Z292" s="240"/>
      <c r="AA292" s="246"/>
      <c r="AT292" s="247" t="s">
        <v>156</v>
      </c>
      <c r="AU292" s="247" t="s">
        <v>99</v>
      </c>
      <c r="AV292" s="12" t="s">
        <v>153</v>
      </c>
      <c r="AW292" s="12" t="s">
        <v>33</v>
      </c>
      <c r="AX292" s="12" t="s">
        <v>83</v>
      </c>
      <c r="AY292" s="247" t="s">
        <v>148</v>
      </c>
    </row>
    <row r="293" spans="2:65" s="1" customFormat="1" ht="14.4" customHeight="1">
      <c r="B293" s="174"/>
      <c r="C293" s="209" t="s">
        <v>323</v>
      </c>
      <c r="D293" s="209" t="s">
        <v>149</v>
      </c>
      <c r="E293" s="210" t="s">
        <v>324</v>
      </c>
      <c r="F293" s="211" t="s">
        <v>325</v>
      </c>
      <c r="G293" s="211"/>
      <c r="H293" s="211"/>
      <c r="I293" s="211"/>
      <c r="J293" s="212" t="s">
        <v>218</v>
      </c>
      <c r="K293" s="213">
        <v>173.86</v>
      </c>
      <c r="L293" s="214">
        <v>0</v>
      </c>
      <c r="M293" s="214"/>
      <c r="N293" s="215">
        <f>ROUND(L293*K293,2)</f>
        <v>0</v>
      </c>
      <c r="O293" s="215"/>
      <c r="P293" s="215"/>
      <c r="Q293" s="215"/>
      <c r="R293" s="178"/>
      <c r="T293" s="216" t="s">
        <v>5</v>
      </c>
      <c r="U293" s="57" t="s">
        <v>40</v>
      </c>
      <c r="V293" s="48"/>
      <c r="W293" s="217">
        <f>V293*K293</f>
        <v>0</v>
      </c>
      <c r="X293" s="217">
        <v>0</v>
      </c>
      <c r="Y293" s="217">
        <f>X293*K293</f>
        <v>0</v>
      </c>
      <c r="Z293" s="217">
        <v>0</v>
      </c>
      <c r="AA293" s="218">
        <f>Z293*K293</f>
        <v>0</v>
      </c>
      <c r="AR293" s="23" t="s">
        <v>153</v>
      </c>
      <c r="AT293" s="23" t="s">
        <v>149</v>
      </c>
      <c r="AU293" s="23" t="s">
        <v>99</v>
      </c>
      <c r="AY293" s="23" t="s">
        <v>148</v>
      </c>
      <c r="BE293" s="133">
        <f>IF(U293="základní",N293,0)</f>
        <v>0</v>
      </c>
      <c r="BF293" s="133">
        <f>IF(U293="snížená",N293,0)</f>
        <v>0</v>
      </c>
      <c r="BG293" s="133">
        <f>IF(U293="zákl. přenesená",N293,0)</f>
        <v>0</v>
      </c>
      <c r="BH293" s="133">
        <f>IF(U293="sníž. přenesená",N293,0)</f>
        <v>0</v>
      </c>
      <c r="BI293" s="133">
        <f>IF(U293="nulová",N293,0)</f>
        <v>0</v>
      </c>
      <c r="BJ293" s="23" t="s">
        <v>83</v>
      </c>
      <c r="BK293" s="133">
        <f>ROUND(L293*K293,2)</f>
        <v>0</v>
      </c>
      <c r="BL293" s="23" t="s">
        <v>153</v>
      </c>
      <c r="BM293" s="23" t="s">
        <v>326</v>
      </c>
    </row>
    <row r="294" spans="2:51" s="10" customFormat="1" ht="22.8" customHeight="1">
      <c r="B294" s="219"/>
      <c r="C294" s="220"/>
      <c r="D294" s="220"/>
      <c r="E294" s="221" t="s">
        <v>5</v>
      </c>
      <c r="F294" s="222" t="s">
        <v>327</v>
      </c>
      <c r="G294" s="223"/>
      <c r="H294" s="223"/>
      <c r="I294" s="223"/>
      <c r="J294" s="220"/>
      <c r="K294" s="224">
        <v>104.56</v>
      </c>
      <c r="L294" s="220"/>
      <c r="M294" s="220"/>
      <c r="N294" s="220"/>
      <c r="O294" s="220"/>
      <c r="P294" s="220"/>
      <c r="Q294" s="220"/>
      <c r="R294" s="225"/>
      <c r="T294" s="226"/>
      <c r="U294" s="220"/>
      <c r="V294" s="220"/>
      <c r="W294" s="220"/>
      <c r="X294" s="220"/>
      <c r="Y294" s="220"/>
      <c r="Z294" s="220"/>
      <c r="AA294" s="227"/>
      <c r="AT294" s="228" t="s">
        <v>156</v>
      </c>
      <c r="AU294" s="228" t="s">
        <v>99</v>
      </c>
      <c r="AV294" s="10" t="s">
        <v>99</v>
      </c>
      <c r="AW294" s="10" t="s">
        <v>33</v>
      </c>
      <c r="AX294" s="10" t="s">
        <v>75</v>
      </c>
      <c r="AY294" s="228" t="s">
        <v>148</v>
      </c>
    </row>
    <row r="295" spans="2:51" s="10" customFormat="1" ht="22.8" customHeight="1">
      <c r="B295" s="219"/>
      <c r="C295" s="220"/>
      <c r="D295" s="220"/>
      <c r="E295" s="221" t="s">
        <v>5</v>
      </c>
      <c r="F295" s="238" t="s">
        <v>328</v>
      </c>
      <c r="G295" s="220"/>
      <c r="H295" s="220"/>
      <c r="I295" s="220"/>
      <c r="J295" s="220"/>
      <c r="K295" s="224">
        <v>69.3</v>
      </c>
      <c r="L295" s="220"/>
      <c r="M295" s="220"/>
      <c r="N295" s="220"/>
      <c r="O295" s="220"/>
      <c r="P295" s="220"/>
      <c r="Q295" s="220"/>
      <c r="R295" s="225"/>
      <c r="T295" s="226"/>
      <c r="U295" s="220"/>
      <c r="V295" s="220"/>
      <c r="W295" s="220"/>
      <c r="X295" s="220"/>
      <c r="Y295" s="220"/>
      <c r="Z295" s="220"/>
      <c r="AA295" s="227"/>
      <c r="AT295" s="228" t="s">
        <v>156</v>
      </c>
      <c r="AU295" s="228" t="s">
        <v>99</v>
      </c>
      <c r="AV295" s="10" t="s">
        <v>99</v>
      </c>
      <c r="AW295" s="10" t="s">
        <v>33</v>
      </c>
      <c r="AX295" s="10" t="s">
        <v>75</v>
      </c>
      <c r="AY295" s="228" t="s">
        <v>148</v>
      </c>
    </row>
    <row r="296" spans="2:51" s="12" customFormat="1" ht="14.4" customHeight="1">
      <c r="B296" s="239"/>
      <c r="C296" s="240"/>
      <c r="D296" s="240"/>
      <c r="E296" s="241" t="s">
        <v>5</v>
      </c>
      <c r="F296" s="242" t="s">
        <v>178</v>
      </c>
      <c r="G296" s="240"/>
      <c r="H296" s="240"/>
      <c r="I296" s="240"/>
      <c r="J296" s="240"/>
      <c r="K296" s="243">
        <v>173.86</v>
      </c>
      <c r="L296" s="240"/>
      <c r="M296" s="240"/>
      <c r="N296" s="240"/>
      <c r="O296" s="240"/>
      <c r="P296" s="240"/>
      <c r="Q296" s="240"/>
      <c r="R296" s="244"/>
      <c r="T296" s="245"/>
      <c r="U296" s="240"/>
      <c r="V296" s="240"/>
      <c r="W296" s="240"/>
      <c r="X296" s="240"/>
      <c r="Y296" s="240"/>
      <c r="Z296" s="240"/>
      <c r="AA296" s="246"/>
      <c r="AT296" s="247" t="s">
        <v>156</v>
      </c>
      <c r="AU296" s="247" t="s">
        <v>99</v>
      </c>
      <c r="AV296" s="12" t="s">
        <v>153</v>
      </c>
      <c r="AW296" s="12" t="s">
        <v>33</v>
      </c>
      <c r="AX296" s="12" t="s">
        <v>83</v>
      </c>
      <c r="AY296" s="247" t="s">
        <v>148</v>
      </c>
    </row>
    <row r="297" spans="2:65" s="1" customFormat="1" ht="14.4" customHeight="1">
      <c r="B297" s="174"/>
      <c r="C297" s="209" t="s">
        <v>329</v>
      </c>
      <c r="D297" s="209" t="s">
        <v>149</v>
      </c>
      <c r="E297" s="210" t="s">
        <v>330</v>
      </c>
      <c r="F297" s="211" t="s">
        <v>331</v>
      </c>
      <c r="G297" s="211"/>
      <c r="H297" s="211"/>
      <c r="I297" s="211"/>
      <c r="J297" s="212" t="s">
        <v>246</v>
      </c>
      <c r="K297" s="213">
        <v>1</v>
      </c>
      <c r="L297" s="214">
        <v>0</v>
      </c>
      <c r="M297" s="214"/>
      <c r="N297" s="215">
        <f>ROUND(L297*K297,2)</f>
        <v>0</v>
      </c>
      <c r="O297" s="215"/>
      <c r="P297" s="215"/>
      <c r="Q297" s="215"/>
      <c r="R297" s="178"/>
      <c r="T297" s="216" t="s">
        <v>5</v>
      </c>
      <c r="U297" s="57" t="s">
        <v>40</v>
      </c>
      <c r="V297" s="48"/>
      <c r="W297" s="217">
        <f>V297*K297</f>
        <v>0</v>
      </c>
      <c r="X297" s="217">
        <v>0</v>
      </c>
      <c r="Y297" s="217">
        <f>X297*K297</f>
        <v>0</v>
      </c>
      <c r="Z297" s="217">
        <v>0</v>
      </c>
      <c r="AA297" s="218">
        <f>Z297*K297</f>
        <v>0</v>
      </c>
      <c r="AR297" s="23" t="s">
        <v>153</v>
      </c>
      <c r="AT297" s="23" t="s">
        <v>149</v>
      </c>
      <c r="AU297" s="23" t="s">
        <v>99</v>
      </c>
      <c r="AY297" s="23" t="s">
        <v>148</v>
      </c>
      <c r="BE297" s="133">
        <f>IF(U297="základní",N297,0)</f>
        <v>0</v>
      </c>
      <c r="BF297" s="133">
        <f>IF(U297="snížená",N297,0)</f>
        <v>0</v>
      </c>
      <c r="BG297" s="133">
        <f>IF(U297="zákl. přenesená",N297,0)</f>
        <v>0</v>
      </c>
      <c r="BH297" s="133">
        <f>IF(U297="sníž. přenesená",N297,0)</f>
        <v>0</v>
      </c>
      <c r="BI297" s="133">
        <f>IF(U297="nulová",N297,0)</f>
        <v>0</v>
      </c>
      <c r="BJ297" s="23" t="s">
        <v>83</v>
      </c>
      <c r="BK297" s="133">
        <f>ROUND(L297*K297,2)</f>
        <v>0</v>
      </c>
      <c r="BL297" s="23" t="s">
        <v>153</v>
      </c>
      <c r="BM297" s="23" t="s">
        <v>332</v>
      </c>
    </row>
    <row r="298" spans="2:51" s="10" customFormat="1" ht="14.4" customHeight="1">
      <c r="B298" s="219"/>
      <c r="C298" s="220"/>
      <c r="D298" s="220"/>
      <c r="E298" s="221" t="s">
        <v>5</v>
      </c>
      <c r="F298" s="222" t="s">
        <v>333</v>
      </c>
      <c r="G298" s="223"/>
      <c r="H298" s="223"/>
      <c r="I298" s="223"/>
      <c r="J298" s="220"/>
      <c r="K298" s="224">
        <v>1</v>
      </c>
      <c r="L298" s="220"/>
      <c r="M298" s="220"/>
      <c r="N298" s="220"/>
      <c r="O298" s="220"/>
      <c r="P298" s="220"/>
      <c r="Q298" s="220"/>
      <c r="R298" s="225"/>
      <c r="T298" s="226"/>
      <c r="U298" s="220"/>
      <c r="V298" s="220"/>
      <c r="W298" s="220"/>
      <c r="X298" s="220"/>
      <c r="Y298" s="220"/>
      <c r="Z298" s="220"/>
      <c r="AA298" s="227"/>
      <c r="AT298" s="228" t="s">
        <v>156</v>
      </c>
      <c r="AU298" s="228" t="s">
        <v>99</v>
      </c>
      <c r="AV298" s="10" t="s">
        <v>99</v>
      </c>
      <c r="AW298" s="10" t="s">
        <v>33</v>
      </c>
      <c r="AX298" s="10" t="s">
        <v>83</v>
      </c>
      <c r="AY298" s="228" t="s">
        <v>148</v>
      </c>
    </row>
    <row r="299" spans="2:65" s="1" customFormat="1" ht="22.8" customHeight="1">
      <c r="B299" s="174"/>
      <c r="C299" s="209" t="s">
        <v>334</v>
      </c>
      <c r="D299" s="209" t="s">
        <v>149</v>
      </c>
      <c r="E299" s="210" t="s">
        <v>335</v>
      </c>
      <c r="F299" s="211" t="s">
        <v>336</v>
      </c>
      <c r="G299" s="211"/>
      <c r="H299" s="211"/>
      <c r="I299" s="211"/>
      <c r="J299" s="212" t="s">
        <v>159</v>
      </c>
      <c r="K299" s="213">
        <v>4.927</v>
      </c>
      <c r="L299" s="214">
        <v>0</v>
      </c>
      <c r="M299" s="214"/>
      <c r="N299" s="215">
        <f>ROUND(L299*K299,2)</f>
        <v>0</v>
      </c>
      <c r="O299" s="215"/>
      <c r="P299" s="215"/>
      <c r="Q299" s="215"/>
      <c r="R299" s="178"/>
      <c r="T299" s="216" t="s">
        <v>5</v>
      </c>
      <c r="U299" s="57" t="s">
        <v>40</v>
      </c>
      <c r="V299" s="48"/>
      <c r="W299" s="217">
        <f>V299*K299</f>
        <v>0</v>
      </c>
      <c r="X299" s="217">
        <v>0</v>
      </c>
      <c r="Y299" s="217">
        <f>X299*K299</f>
        <v>0</v>
      </c>
      <c r="Z299" s="217">
        <v>0.261</v>
      </c>
      <c r="AA299" s="218">
        <f>Z299*K299</f>
        <v>1.285947</v>
      </c>
      <c r="AR299" s="23" t="s">
        <v>153</v>
      </c>
      <c r="AT299" s="23" t="s">
        <v>149</v>
      </c>
      <c r="AU299" s="23" t="s">
        <v>99</v>
      </c>
      <c r="AY299" s="23" t="s">
        <v>148</v>
      </c>
      <c r="BE299" s="133">
        <f>IF(U299="základní",N299,0)</f>
        <v>0</v>
      </c>
      <c r="BF299" s="133">
        <f>IF(U299="snížená",N299,0)</f>
        <v>0</v>
      </c>
      <c r="BG299" s="133">
        <f>IF(U299="zákl. přenesená",N299,0)</f>
        <v>0</v>
      </c>
      <c r="BH299" s="133">
        <f>IF(U299="sníž. přenesená",N299,0)</f>
        <v>0</v>
      </c>
      <c r="BI299" s="133">
        <f>IF(U299="nulová",N299,0)</f>
        <v>0</v>
      </c>
      <c r="BJ299" s="23" t="s">
        <v>83</v>
      </c>
      <c r="BK299" s="133">
        <f>ROUND(L299*K299,2)</f>
        <v>0</v>
      </c>
      <c r="BL299" s="23" t="s">
        <v>153</v>
      </c>
      <c r="BM299" s="23" t="s">
        <v>337</v>
      </c>
    </row>
    <row r="300" spans="2:51" s="10" customFormat="1" ht="14.4" customHeight="1">
      <c r="B300" s="219"/>
      <c r="C300" s="220"/>
      <c r="D300" s="220"/>
      <c r="E300" s="221" t="s">
        <v>5</v>
      </c>
      <c r="F300" s="222" t="s">
        <v>338</v>
      </c>
      <c r="G300" s="223"/>
      <c r="H300" s="223"/>
      <c r="I300" s="223"/>
      <c r="J300" s="220"/>
      <c r="K300" s="224">
        <v>1.372</v>
      </c>
      <c r="L300" s="220"/>
      <c r="M300" s="220"/>
      <c r="N300" s="220"/>
      <c r="O300" s="220"/>
      <c r="P300" s="220"/>
      <c r="Q300" s="220"/>
      <c r="R300" s="225"/>
      <c r="T300" s="226"/>
      <c r="U300" s="220"/>
      <c r="V300" s="220"/>
      <c r="W300" s="220"/>
      <c r="X300" s="220"/>
      <c r="Y300" s="220"/>
      <c r="Z300" s="220"/>
      <c r="AA300" s="227"/>
      <c r="AT300" s="228" t="s">
        <v>156</v>
      </c>
      <c r="AU300" s="228" t="s">
        <v>99</v>
      </c>
      <c r="AV300" s="10" t="s">
        <v>99</v>
      </c>
      <c r="AW300" s="10" t="s">
        <v>33</v>
      </c>
      <c r="AX300" s="10" t="s">
        <v>75</v>
      </c>
      <c r="AY300" s="228" t="s">
        <v>148</v>
      </c>
    </row>
    <row r="301" spans="2:51" s="10" customFormat="1" ht="14.4" customHeight="1">
      <c r="B301" s="219"/>
      <c r="C301" s="220"/>
      <c r="D301" s="220"/>
      <c r="E301" s="221" t="s">
        <v>5</v>
      </c>
      <c r="F301" s="238" t="s">
        <v>339</v>
      </c>
      <c r="G301" s="220"/>
      <c r="H301" s="220"/>
      <c r="I301" s="220"/>
      <c r="J301" s="220"/>
      <c r="K301" s="224">
        <v>2.28</v>
      </c>
      <c r="L301" s="220"/>
      <c r="M301" s="220"/>
      <c r="N301" s="220"/>
      <c r="O301" s="220"/>
      <c r="P301" s="220"/>
      <c r="Q301" s="220"/>
      <c r="R301" s="225"/>
      <c r="T301" s="226"/>
      <c r="U301" s="220"/>
      <c r="V301" s="220"/>
      <c r="W301" s="220"/>
      <c r="X301" s="220"/>
      <c r="Y301" s="220"/>
      <c r="Z301" s="220"/>
      <c r="AA301" s="227"/>
      <c r="AT301" s="228" t="s">
        <v>156</v>
      </c>
      <c r="AU301" s="228" t="s">
        <v>99</v>
      </c>
      <c r="AV301" s="10" t="s">
        <v>99</v>
      </c>
      <c r="AW301" s="10" t="s">
        <v>33</v>
      </c>
      <c r="AX301" s="10" t="s">
        <v>75</v>
      </c>
      <c r="AY301" s="228" t="s">
        <v>148</v>
      </c>
    </row>
    <row r="302" spans="2:51" s="10" customFormat="1" ht="14.4" customHeight="1">
      <c r="B302" s="219"/>
      <c r="C302" s="220"/>
      <c r="D302" s="220"/>
      <c r="E302" s="221" t="s">
        <v>5</v>
      </c>
      <c r="F302" s="238" t="s">
        <v>340</v>
      </c>
      <c r="G302" s="220"/>
      <c r="H302" s="220"/>
      <c r="I302" s="220"/>
      <c r="J302" s="220"/>
      <c r="K302" s="224">
        <v>1.17</v>
      </c>
      <c r="L302" s="220"/>
      <c r="M302" s="220"/>
      <c r="N302" s="220"/>
      <c r="O302" s="220"/>
      <c r="P302" s="220"/>
      <c r="Q302" s="220"/>
      <c r="R302" s="225"/>
      <c r="T302" s="226"/>
      <c r="U302" s="220"/>
      <c r="V302" s="220"/>
      <c r="W302" s="220"/>
      <c r="X302" s="220"/>
      <c r="Y302" s="220"/>
      <c r="Z302" s="220"/>
      <c r="AA302" s="227"/>
      <c r="AT302" s="228" t="s">
        <v>156</v>
      </c>
      <c r="AU302" s="228" t="s">
        <v>99</v>
      </c>
      <c r="AV302" s="10" t="s">
        <v>99</v>
      </c>
      <c r="AW302" s="10" t="s">
        <v>33</v>
      </c>
      <c r="AX302" s="10" t="s">
        <v>75</v>
      </c>
      <c r="AY302" s="228" t="s">
        <v>148</v>
      </c>
    </row>
    <row r="303" spans="2:51" s="10" customFormat="1" ht="14.4" customHeight="1">
      <c r="B303" s="219"/>
      <c r="C303" s="220"/>
      <c r="D303" s="220"/>
      <c r="E303" s="221" t="s">
        <v>5</v>
      </c>
      <c r="F303" s="238" t="s">
        <v>341</v>
      </c>
      <c r="G303" s="220"/>
      <c r="H303" s="220"/>
      <c r="I303" s="220"/>
      <c r="J303" s="220"/>
      <c r="K303" s="224">
        <v>0.105</v>
      </c>
      <c r="L303" s="220"/>
      <c r="M303" s="220"/>
      <c r="N303" s="220"/>
      <c r="O303" s="220"/>
      <c r="P303" s="220"/>
      <c r="Q303" s="220"/>
      <c r="R303" s="225"/>
      <c r="T303" s="226"/>
      <c r="U303" s="220"/>
      <c r="V303" s="220"/>
      <c r="W303" s="220"/>
      <c r="X303" s="220"/>
      <c r="Y303" s="220"/>
      <c r="Z303" s="220"/>
      <c r="AA303" s="227"/>
      <c r="AT303" s="228" t="s">
        <v>156</v>
      </c>
      <c r="AU303" s="228" t="s">
        <v>99</v>
      </c>
      <c r="AV303" s="10" t="s">
        <v>99</v>
      </c>
      <c r="AW303" s="10" t="s">
        <v>33</v>
      </c>
      <c r="AX303" s="10" t="s">
        <v>75</v>
      </c>
      <c r="AY303" s="228" t="s">
        <v>148</v>
      </c>
    </row>
    <row r="304" spans="2:51" s="12" customFormat="1" ht="14.4" customHeight="1">
      <c r="B304" s="239"/>
      <c r="C304" s="240"/>
      <c r="D304" s="240"/>
      <c r="E304" s="241" t="s">
        <v>5</v>
      </c>
      <c r="F304" s="242" t="s">
        <v>178</v>
      </c>
      <c r="G304" s="240"/>
      <c r="H304" s="240"/>
      <c r="I304" s="240"/>
      <c r="J304" s="240"/>
      <c r="K304" s="243">
        <v>4.927</v>
      </c>
      <c r="L304" s="240"/>
      <c r="M304" s="240"/>
      <c r="N304" s="240"/>
      <c r="O304" s="240"/>
      <c r="P304" s="240"/>
      <c r="Q304" s="240"/>
      <c r="R304" s="244"/>
      <c r="T304" s="245"/>
      <c r="U304" s="240"/>
      <c r="V304" s="240"/>
      <c r="W304" s="240"/>
      <c r="X304" s="240"/>
      <c r="Y304" s="240"/>
      <c r="Z304" s="240"/>
      <c r="AA304" s="246"/>
      <c r="AT304" s="247" t="s">
        <v>156</v>
      </c>
      <c r="AU304" s="247" t="s">
        <v>99</v>
      </c>
      <c r="AV304" s="12" t="s">
        <v>153</v>
      </c>
      <c r="AW304" s="12" t="s">
        <v>33</v>
      </c>
      <c r="AX304" s="12" t="s">
        <v>83</v>
      </c>
      <c r="AY304" s="247" t="s">
        <v>148</v>
      </c>
    </row>
    <row r="305" spans="2:65" s="1" customFormat="1" ht="22.8" customHeight="1">
      <c r="B305" s="174"/>
      <c r="C305" s="209" t="s">
        <v>342</v>
      </c>
      <c r="D305" s="209" t="s">
        <v>149</v>
      </c>
      <c r="E305" s="210" t="s">
        <v>343</v>
      </c>
      <c r="F305" s="211" t="s">
        <v>344</v>
      </c>
      <c r="G305" s="211"/>
      <c r="H305" s="211"/>
      <c r="I305" s="211"/>
      <c r="J305" s="212" t="s">
        <v>152</v>
      </c>
      <c r="K305" s="213">
        <v>0.9</v>
      </c>
      <c r="L305" s="214">
        <v>0</v>
      </c>
      <c r="M305" s="214"/>
      <c r="N305" s="215">
        <f>ROUND(L305*K305,2)</f>
        <v>0</v>
      </c>
      <c r="O305" s="215"/>
      <c r="P305" s="215"/>
      <c r="Q305" s="215"/>
      <c r="R305" s="178"/>
      <c r="T305" s="216" t="s">
        <v>5</v>
      </c>
      <c r="U305" s="57" t="s">
        <v>40</v>
      </c>
      <c r="V305" s="48"/>
      <c r="W305" s="217">
        <f>V305*K305</f>
        <v>0</v>
      </c>
      <c r="X305" s="217">
        <v>0</v>
      </c>
      <c r="Y305" s="217">
        <f>X305*K305</f>
        <v>0</v>
      </c>
      <c r="Z305" s="217">
        <v>2.4</v>
      </c>
      <c r="AA305" s="218">
        <f>Z305*K305</f>
        <v>2.16</v>
      </c>
      <c r="AR305" s="23" t="s">
        <v>153</v>
      </c>
      <c r="AT305" s="23" t="s">
        <v>149</v>
      </c>
      <c r="AU305" s="23" t="s">
        <v>99</v>
      </c>
      <c r="AY305" s="23" t="s">
        <v>148</v>
      </c>
      <c r="BE305" s="133">
        <f>IF(U305="základní",N305,0)</f>
        <v>0</v>
      </c>
      <c r="BF305" s="133">
        <f>IF(U305="snížená",N305,0)</f>
        <v>0</v>
      </c>
      <c r="BG305" s="133">
        <f>IF(U305="zákl. přenesená",N305,0)</f>
        <v>0</v>
      </c>
      <c r="BH305" s="133">
        <f>IF(U305="sníž. přenesená",N305,0)</f>
        <v>0</v>
      </c>
      <c r="BI305" s="133">
        <f>IF(U305="nulová",N305,0)</f>
        <v>0</v>
      </c>
      <c r="BJ305" s="23" t="s">
        <v>83</v>
      </c>
      <c r="BK305" s="133">
        <f>ROUND(L305*K305,2)</f>
        <v>0</v>
      </c>
      <c r="BL305" s="23" t="s">
        <v>153</v>
      </c>
      <c r="BM305" s="23" t="s">
        <v>345</v>
      </c>
    </row>
    <row r="306" spans="2:51" s="10" customFormat="1" ht="14.4" customHeight="1">
      <c r="B306" s="219"/>
      <c r="C306" s="220"/>
      <c r="D306" s="220"/>
      <c r="E306" s="221" t="s">
        <v>5</v>
      </c>
      <c r="F306" s="222" t="s">
        <v>346</v>
      </c>
      <c r="G306" s="223"/>
      <c r="H306" s="223"/>
      <c r="I306" s="223"/>
      <c r="J306" s="220"/>
      <c r="K306" s="224">
        <v>0.9</v>
      </c>
      <c r="L306" s="220"/>
      <c r="M306" s="220"/>
      <c r="N306" s="220"/>
      <c r="O306" s="220"/>
      <c r="P306" s="220"/>
      <c r="Q306" s="220"/>
      <c r="R306" s="225"/>
      <c r="T306" s="226"/>
      <c r="U306" s="220"/>
      <c r="V306" s="220"/>
      <c r="W306" s="220"/>
      <c r="X306" s="220"/>
      <c r="Y306" s="220"/>
      <c r="Z306" s="220"/>
      <c r="AA306" s="227"/>
      <c r="AT306" s="228" t="s">
        <v>156</v>
      </c>
      <c r="AU306" s="228" t="s">
        <v>99</v>
      </c>
      <c r="AV306" s="10" t="s">
        <v>99</v>
      </c>
      <c r="AW306" s="10" t="s">
        <v>33</v>
      </c>
      <c r="AX306" s="10" t="s">
        <v>83</v>
      </c>
      <c r="AY306" s="228" t="s">
        <v>148</v>
      </c>
    </row>
    <row r="307" spans="2:65" s="1" customFormat="1" ht="34.2" customHeight="1">
      <c r="B307" s="174"/>
      <c r="C307" s="209" t="s">
        <v>347</v>
      </c>
      <c r="D307" s="209" t="s">
        <v>149</v>
      </c>
      <c r="E307" s="210" t="s">
        <v>348</v>
      </c>
      <c r="F307" s="211" t="s">
        <v>349</v>
      </c>
      <c r="G307" s="211"/>
      <c r="H307" s="211"/>
      <c r="I307" s="211"/>
      <c r="J307" s="212" t="s">
        <v>159</v>
      </c>
      <c r="K307" s="213">
        <v>0.776</v>
      </c>
      <c r="L307" s="214">
        <v>0</v>
      </c>
      <c r="M307" s="214"/>
      <c r="N307" s="215">
        <f>ROUND(L307*K307,2)</f>
        <v>0</v>
      </c>
      <c r="O307" s="215"/>
      <c r="P307" s="215"/>
      <c r="Q307" s="215"/>
      <c r="R307" s="178"/>
      <c r="T307" s="216" t="s">
        <v>5</v>
      </c>
      <c r="U307" s="57" t="s">
        <v>40</v>
      </c>
      <c r="V307" s="48"/>
      <c r="W307" s="217">
        <f>V307*K307</f>
        <v>0</v>
      </c>
      <c r="X307" s="217">
        <v>0</v>
      </c>
      <c r="Y307" s="217">
        <f>X307*K307</f>
        <v>0</v>
      </c>
      <c r="Z307" s="217">
        <v>0.089</v>
      </c>
      <c r="AA307" s="218">
        <f>Z307*K307</f>
        <v>0.069064</v>
      </c>
      <c r="AR307" s="23" t="s">
        <v>153</v>
      </c>
      <c r="AT307" s="23" t="s">
        <v>149</v>
      </c>
      <c r="AU307" s="23" t="s">
        <v>99</v>
      </c>
      <c r="AY307" s="23" t="s">
        <v>148</v>
      </c>
      <c r="BE307" s="133">
        <f>IF(U307="základní",N307,0)</f>
        <v>0</v>
      </c>
      <c r="BF307" s="133">
        <f>IF(U307="snížená",N307,0)</f>
        <v>0</v>
      </c>
      <c r="BG307" s="133">
        <f>IF(U307="zákl. přenesená",N307,0)</f>
        <v>0</v>
      </c>
      <c r="BH307" s="133">
        <f>IF(U307="sníž. přenesená",N307,0)</f>
        <v>0</v>
      </c>
      <c r="BI307" s="133">
        <f>IF(U307="nulová",N307,0)</f>
        <v>0</v>
      </c>
      <c r="BJ307" s="23" t="s">
        <v>83</v>
      </c>
      <c r="BK307" s="133">
        <f>ROUND(L307*K307,2)</f>
        <v>0</v>
      </c>
      <c r="BL307" s="23" t="s">
        <v>153</v>
      </c>
      <c r="BM307" s="23" t="s">
        <v>350</v>
      </c>
    </row>
    <row r="308" spans="2:51" s="10" customFormat="1" ht="14.4" customHeight="1">
      <c r="B308" s="219"/>
      <c r="C308" s="220"/>
      <c r="D308" s="220"/>
      <c r="E308" s="221" t="s">
        <v>5</v>
      </c>
      <c r="F308" s="222" t="s">
        <v>351</v>
      </c>
      <c r="G308" s="223"/>
      <c r="H308" s="223"/>
      <c r="I308" s="223"/>
      <c r="J308" s="220"/>
      <c r="K308" s="224">
        <v>0.776</v>
      </c>
      <c r="L308" s="220"/>
      <c r="M308" s="220"/>
      <c r="N308" s="220"/>
      <c r="O308" s="220"/>
      <c r="P308" s="220"/>
      <c r="Q308" s="220"/>
      <c r="R308" s="225"/>
      <c r="T308" s="226"/>
      <c r="U308" s="220"/>
      <c r="V308" s="220"/>
      <c r="W308" s="220"/>
      <c r="X308" s="220"/>
      <c r="Y308" s="220"/>
      <c r="Z308" s="220"/>
      <c r="AA308" s="227"/>
      <c r="AT308" s="228" t="s">
        <v>156</v>
      </c>
      <c r="AU308" s="228" t="s">
        <v>99</v>
      </c>
      <c r="AV308" s="10" t="s">
        <v>99</v>
      </c>
      <c r="AW308" s="10" t="s">
        <v>33</v>
      </c>
      <c r="AX308" s="10" t="s">
        <v>83</v>
      </c>
      <c r="AY308" s="228" t="s">
        <v>148</v>
      </c>
    </row>
    <row r="309" spans="2:65" s="1" customFormat="1" ht="22.8" customHeight="1">
      <c r="B309" s="174"/>
      <c r="C309" s="209" t="s">
        <v>352</v>
      </c>
      <c r="D309" s="209" t="s">
        <v>149</v>
      </c>
      <c r="E309" s="210" t="s">
        <v>353</v>
      </c>
      <c r="F309" s="211" t="s">
        <v>354</v>
      </c>
      <c r="G309" s="211"/>
      <c r="H309" s="211"/>
      <c r="I309" s="211"/>
      <c r="J309" s="212" t="s">
        <v>159</v>
      </c>
      <c r="K309" s="213">
        <v>3.6</v>
      </c>
      <c r="L309" s="214">
        <v>0</v>
      </c>
      <c r="M309" s="214"/>
      <c r="N309" s="215">
        <f>ROUND(L309*K309,2)</f>
        <v>0</v>
      </c>
      <c r="O309" s="215"/>
      <c r="P309" s="215"/>
      <c r="Q309" s="215"/>
      <c r="R309" s="178"/>
      <c r="T309" s="216" t="s">
        <v>5</v>
      </c>
      <c r="U309" s="57" t="s">
        <v>40</v>
      </c>
      <c r="V309" s="48"/>
      <c r="W309" s="217">
        <f>V309*K309</f>
        <v>0</v>
      </c>
      <c r="X309" s="217">
        <v>0</v>
      </c>
      <c r="Y309" s="217">
        <f>X309*K309</f>
        <v>0</v>
      </c>
      <c r="Z309" s="217">
        <v>0.076</v>
      </c>
      <c r="AA309" s="218">
        <f>Z309*K309</f>
        <v>0.2736</v>
      </c>
      <c r="AR309" s="23" t="s">
        <v>153</v>
      </c>
      <c r="AT309" s="23" t="s">
        <v>149</v>
      </c>
      <c r="AU309" s="23" t="s">
        <v>99</v>
      </c>
      <c r="AY309" s="23" t="s">
        <v>148</v>
      </c>
      <c r="BE309" s="133">
        <f>IF(U309="základní",N309,0)</f>
        <v>0</v>
      </c>
      <c r="BF309" s="133">
        <f>IF(U309="snížená",N309,0)</f>
        <v>0</v>
      </c>
      <c r="BG309" s="133">
        <f>IF(U309="zákl. přenesená",N309,0)</f>
        <v>0</v>
      </c>
      <c r="BH309" s="133">
        <f>IF(U309="sníž. přenesená",N309,0)</f>
        <v>0</v>
      </c>
      <c r="BI309" s="133">
        <f>IF(U309="nulová",N309,0)</f>
        <v>0</v>
      </c>
      <c r="BJ309" s="23" t="s">
        <v>83</v>
      </c>
      <c r="BK309" s="133">
        <f>ROUND(L309*K309,2)</f>
        <v>0</v>
      </c>
      <c r="BL309" s="23" t="s">
        <v>153</v>
      </c>
      <c r="BM309" s="23" t="s">
        <v>355</v>
      </c>
    </row>
    <row r="310" spans="2:51" s="10" customFormat="1" ht="14.4" customHeight="1">
      <c r="B310" s="219"/>
      <c r="C310" s="220"/>
      <c r="D310" s="220"/>
      <c r="E310" s="221" t="s">
        <v>5</v>
      </c>
      <c r="F310" s="222" t="s">
        <v>356</v>
      </c>
      <c r="G310" s="223"/>
      <c r="H310" s="223"/>
      <c r="I310" s="223"/>
      <c r="J310" s="220"/>
      <c r="K310" s="224">
        <v>3.6</v>
      </c>
      <c r="L310" s="220"/>
      <c r="M310" s="220"/>
      <c r="N310" s="220"/>
      <c r="O310" s="220"/>
      <c r="P310" s="220"/>
      <c r="Q310" s="220"/>
      <c r="R310" s="225"/>
      <c r="T310" s="226"/>
      <c r="U310" s="220"/>
      <c r="V310" s="220"/>
      <c r="W310" s="220"/>
      <c r="X310" s="220"/>
      <c r="Y310" s="220"/>
      <c r="Z310" s="220"/>
      <c r="AA310" s="227"/>
      <c r="AT310" s="228" t="s">
        <v>156</v>
      </c>
      <c r="AU310" s="228" t="s">
        <v>99</v>
      </c>
      <c r="AV310" s="10" t="s">
        <v>99</v>
      </c>
      <c r="AW310" s="10" t="s">
        <v>33</v>
      </c>
      <c r="AX310" s="10" t="s">
        <v>83</v>
      </c>
      <c r="AY310" s="228" t="s">
        <v>148</v>
      </c>
    </row>
    <row r="311" spans="2:65" s="1" customFormat="1" ht="22.8" customHeight="1">
      <c r="B311" s="174"/>
      <c r="C311" s="209" t="s">
        <v>357</v>
      </c>
      <c r="D311" s="209" t="s">
        <v>149</v>
      </c>
      <c r="E311" s="210" t="s">
        <v>358</v>
      </c>
      <c r="F311" s="211" t="s">
        <v>359</v>
      </c>
      <c r="G311" s="211"/>
      <c r="H311" s="211"/>
      <c r="I311" s="211"/>
      <c r="J311" s="212" t="s">
        <v>159</v>
      </c>
      <c r="K311" s="213">
        <v>80.8</v>
      </c>
      <c r="L311" s="214">
        <v>0</v>
      </c>
      <c r="M311" s="214"/>
      <c r="N311" s="215">
        <f>ROUND(L311*K311,2)</f>
        <v>0</v>
      </c>
      <c r="O311" s="215"/>
      <c r="P311" s="215"/>
      <c r="Q311" s="215"/>
      <c r="R311" s="178"/>
      <c r="T311" s="216" t="s">
        <v>5</v>
      </c>
      <c r="U311" s="57" t="s">
        <v>40</v>
      </c>
      <c r="V311" s="48"/>
      <c r="W311" s="217">
        <f>V311*K311</f>
        <v>0</v>
      </c>
      <c r="X311" s="217">
        <v>0</v>
      </c>
      <c r="Y311" s="217">
        <f>X311*K311</f>
        <v>0</v>
      </c>
      <c r="Z311" s="217">
        <v>0.002</v>
      </c>
      <c r="AA311" s="218">
        <f>Z311*K311</f>
        <v>0.1616</v>
      </c>
      <c r="AR311" s="23" t="s">
        <v>153</v>
      </c>
      <c r="AT311" s="23" t="s">
        <v>149</v>
      </c>
      <c r="AU311" s="23" t="s">
        <v>99</v>
      </c>
      <c r="AY311" s="23" t="s">
        <v>148</v>
      </c>
      <c r="BE311" s="133">
        <f>IF(U311="základní",N311,0)</f>
        <v>0</v>
      </c>
      <c r="BF311" s="133">
        <f>IF(U311="snížená",N311,0)</f>
        <v>0</v>
      </c>
      <c r="BG311" s="133">
        <f>IF(U311="zákl. přenesená",N311,0)</f>
        <v>0</v>
      </c>
      <c r="BH311" s="133">
        <f>IF(U311="sníž. přenesená",N311,0)</f>
        <v>0</v>
      </c>
      <c r="BI311" s="133">
        <f>IF(U311="nulová",N311,0)</f>
        <v>0</v>
      </c>
      <c r="BJ311" s="23" t="s">
        <v>83</v>
      </c>
      <c r="BK311" s="133">
        <f>ROUND(L311*K311,2)</f>
        <v>0</v>
      </c>
      <c r="BL311" s="23" t="s">
        <v>153</v>
      </c>
      <c r="BM311" s="23" t="s">
        <v>360</v>
      </c>
    </row>
    <row r="312" spans="2:51" s="10" customFormat="1" ht="14.4" customHeight="1">
      <c r="B312" s="219"/>
      <c r="C312" s="220"/>
      <c r="D312" s="220"/>
      <c r="E312" s="221" t="s">
        <v>5</v>
      </c>
      <c r="F312" s="222" t="s">
        <v>361</v>
      </c>
      <c r="G312" s="223"/>
      <c r="H312" s="223"/>
      <c r="I312" s="223"/>
      <c r="J312" s="220"/>
      <c r="K312" s="224">
        <v>3.24</v>
      </c>
      <c r="L312" s="220"/>
      <c r="M312" s="220"/>
      <c r="N312" s="220"/>
      <c r="O312" s="220"/>
      <c r="P312" s="220"/>
      <c r="Q312" s="220"/>
      <c r="R312" s="225"/>
      <c r="T312" s="226"/>
      <c r="U312" s="220"/>
      <c r="V312" s="220"/>
      <c r="W312" s="220"/>
      <c r="X312" s="220"/>
      <c r="Y312" s="220"/>
      <c r="Z312" s="220"/>
      <c r="AA312" s="227"/>
      <c r="AT312" s="228" t="s">
        <v>156</v>
      </c>
      <c r="AU312" s="228" t="s">
        <v>99</v>
      </c>
      <c r="AV312" s="10" t="s">
        <v>99</v>
      </c>
      <c r="AW312" s="10" t="s">
        <v>33</v>
      </c>
      <c r="AX312" s="10" t="s">
        <v>75</v>
      </c>
      <c r="AY312" s="228" t="s">
        <v>148</v>
      </c>
    </row>
    <row r="313" spans="2:51" s="10" customFormat="1" ht="14.4" customHeight="1">
      <c r="B313" s="219"/>
      <c r="C313" s="220"/>
      <c r="D313" s="220"/>
      <c r="E313" s="221" t="s">
        <v>5</v>
      </c>
      <c r="F313" s="238" t="s">
        <v>362</v>
      </c>
      <c r="G313" s="220"/>
      <c r="H313" s="220"/>
      <c r="I313" s="220"/>
      <c r="J313" s="220"/>
      <c r="K313" s="224">
        <v>30.279</v>
      </c>
      <c r="L313" s="220"/>
      <c r="M313" s="220"/>
      <c r="N313" s="220"/>
      <c r="O313" s="220"/>
      <c r="P313" s="220"/>
      <c r="Q313" s="220"/>
      <c r="R313" s="225"/>
      <c r="T313" s="226"/>
      <c r="U313" s="220"/>
      <c r="V313" s="220"/>
      <c r="W313" s="220"/>
      <c r="X313" s="220"/>
      <c r="Y313" s="220"/>
      <c r="Z313" s="220"/>
      <c r="AA313" s="227"/>
      <c r="AT313" s="228" t="s">
        <v>156</v>
      </c>
      <c r="AU313" s="228" t="s">
        <v>99</v>
      </c>
      <c r="AV313" s="10" t="s">
        <v>99</v>
      </c>
      <c r="AW313" s="10" t="s">
        <v>33</v>
      </c>
      <c r="AX313" s="10" t="s">
        <v>75</v>
      </c>
      <c r="AY313" s="228" t="s">
        <v>148</v>
      </c>
    </row>
    <row r="314" spans="2:51" s="10" customFormat="1" ht="14.4" customHeight="1">
      <c r="B314" s="219"/>
      <c r="C314" s="220"/>
      <c r="D314" s="220"/>
      <c r="E314" s="221" t="s">
        <v>5</v>
      </c>
      <c r="F314" s="238" t="s">
        <v>363</v>
      </c>
      <c r="G314" s="220"/>
      <c r="H314" s="220"/>
      <c r="I314" s="220"/>
      <c r="J314" s="220"/>
      <c r="K314" s="224">
        <v>1.161</v>
      </c>
      <c r="L314" s="220"/>
      <c r="M314" s="220"/>
      <c r="N314" s="220"/>
      <c r="O314" s="220"/>
      <c r="P314" s="220"/>
      <c r="Q314" s="220"/>
      <c r="R314" s="225"/>
      <c r="T314" s="226"/>
      <c r="U314" s="220"/>
      <c r="V314" s="220"/>
      <c r="W314" s="220"/>
      <c r="X314" s="220"/>
      <c r="Y314" s="220"/>
      <c r="Z314" s="220"/>
      <c r="AA314" s="227"/>
      <c r="AT314" s="228" t="s">
        <v>156</v>
      </c>
      <c r="AU314" s="228" t="s">
        <v>99</v>
      </c>
      <c r="AV314" s="10" t="s">
        <v>99</v>
      </c>
      <c r="AW314" s="10" t="s">
        <v>33</v>
      </c>
      <c r="AX314" s="10" t="s">
        <v>75</v>
      </c>
      <c r="AY314" s="228" t="s">
        <v>148</v>
      </c>
    </row>
    <row r="315" spans="2:51" s="10" customFormat="1" ht="14.4" customHeight="1">
      <c r="B315" s="219"/>
      <c r="C315" s="220"/>
      <c r="D315" s="220"/>
      <c r="E315" s="221" t="s">
        <v>5</v>
      </c>
      <c r="F315" s="238" t="s">
        <v>364</v>
      </c>
      <c r="G315" s="220"/>
      <c r="H315" s="220"/>
      <c r="I315" s="220"/>
      <c r="J315" s="220"/>
      <c r="K315" s="224">
        <v>2.216</v>
      </c>
      <c r="L315" s="220"/>
      <c r="M315" s="220"/>
      <c r="N315" s="220"/>
      <c r="O315" s="220"/>
      <c r="P315" s="220"/>
      <c r="Q315" s="220"/>
      <c r="R315" s="225"/>
      <c r="T315" s="226"/>
      <c r="U315" s="220"/>
      <c r="V315" s="220"/>
      <c r="W315" s="220"/>
      <c r="X315" s="220"/>
      <c r="Y315" s="220"/>
      <c r="Z315" s="220"/>
      <c r="AA315" s="227"/>
      <c r="AT315" s="228" t="s">
        <v>156</v>
      </c>
      <c r="AU315" s="228" t="s">
        <v>99</v>
      </c>
      <c r="AV315" s="10" t="s">
        <v>99</v>
      </c>
      <c r="AW315" s="10" t="s">
        <v>33</v>
      </c>
      <c r="AX315" s="10" t="s">
        <v>75</v>
      </c>
      <c r="AY315" s="228" t="s">
        <v>148</v>
      </c>
    </row>
    <row r="316" spans="2:51" s="10" customFormat="1" ht="14.4" customHeight="1">
      <c r="B316" s="219"/>
      <c r="C316" s="220"/>
      <c r="D316" s="220"/>
      <c r="E316" s="221" t="s">
        <v>5</v>
      </c>
      <c r="F316" s="238" t="s">
        <v>365</v>
      </c>
      <c r="G316" s="220"/>
      <c r="H316" s="220"/>
      <c r="I316" s="220"/>
      <c r="J316" s="220"/>
      <c r="K316" s="224">
        <v>2.875</v>
      </c>
      <c r="L316" s="220"/>
      <c r="M316" s="220"/>
      <c r="N316" s="220"/>
      <c r="O316" s="220"/>
      <c r="P316" s="220"/>
      <c r="Q316" s="220"/>
      <c r="R316" s="225"/>
      <c r="T316" s="226"/>
      <c r="U316" s="220"/>
      <c r="V316" s="220"/>
      <c r="W316" s="220"/>
      <c r="X316" s="220"/>
      <c r="Y316" s="220"/>
      <c r="Z316" s="220"/>
      <c r="AA316" s="227"/>
      <c r="AT316" s="228" t="s">
        <v>156</v>
      </c>
      <c r="AU316" s="228" t="s">
        <v>99</v>
      </c>
      <c r="AV316" s="10" t="s">
        <v>99</v>
      </c>
      <c r="AW316" s="10" t="s">
        <v>33</v>
      </c>
      <c r="AX316" s="10" t="s">
        <v>75</v>
      </c>
      <c r="AY316" s="228" t="s">
        <v>148</v>
      </c>
    </row>
    <row r="317" spans="2:51" s="10" customFormat="1" ht="14.4" customHeight="1">
      <c r="B317" s="219"/>
      <c r="C317" s="220"/>
      <c r="D317" s="220"/>
      <c r="E317" s="221" t="s">
        <v>5</v>
      </c>
      <c r="F317" s="238" t="s">
        <v>366</v>
      </c>
      <c r="G317" s="220"/>
      <c r="H317" s="220"/>
      <c r="I317" s="220"/>
      <c r="J317" s="220"/>
      <c r="K317" s="224">
        <v>2.216</v>
      </c>
      <c r="L317" s="220"/>
      <c r="M317" s="220"/>
      <c r="N317" s="220"/>
      <c r="O317" s="220"/>
      <c r="P317" s="220"/>
      <c r="Q317" s="220"/>
      <c r="R317" s="225"/>
      <c r="T317" s="226"/>
      <c r="U317" s="220"/>
      <c r="V317" s="220"/>
      <c r="W317" s="220"/>
      <c r="X317" s="220"/>
      <c r="Y317" s="220"/>
      <c r="Z317" s="220"/>
      <c r="AA317" s="227"/>
      <c r="AT317" s="228" t="s">
        <v>156</v>
      </c>
      <c r="AU317" s="228" t="s">
        <v>99</v>
      </c>
      <c r="AV317" s="10" t="s">
        <v>99</v>
      </c>
      <c r="AW317" s="10" t="s">
        <v>33</v>
      </c>
      <c r="AX317" s="10" t="s">
        <v>75</v>
      </c>
      <c r="AY317" s="228" t="s">
        <v>148</v>
      </c>
    </row>
    <row r="318" spans="2:51" s="10" customFormat="1" ht="14.4" customHeight="1">
      <c r="B318" s="219"/>
      <c r="C318" s="220"/>
      <c r="D318" s="220"/>
      <c r="E318" s="221" t="s">
        <v>5</v>
      </c>
      <c r="F318" s="238" t="s">
        <v>367</v>
      </c>
      <c r="G318" s="220"/>
      <c r="H318" s="220"/>
      <c r="I318" s="220"/>
      <c r="J318" s="220"/>
      <c r="K318" s="224">
        <v>4.378</v>
      </c>
      <c r="L318" s="220"/>
      <c r="M318" s="220"/>
      <c r="N318" s="220"/>
      <c r="O318" s="220"/>
      <c r="P318" s="220"/>
      <c r="Q318" s="220"/>
      <c r="R318" s="225"/>
      <c r="T318" s="226"/>
      <c r="U318" s="220"/>
      <c r="V318" s="220"/>
      <c r="W318" s="220"/>
      <c r="X318" s="220"/>
      <c r="Y318" s="220"/>
      <c r="Z318" s="220"/>
      <c r="AA318" s="227"/>
      <c r="AT318" s="228" t="s">
        <v>156</v>
      </c>
      <c r="AU318" s="228" t="s">
        <v>99</v>
      </c>
      <c r="AV318" s="10" t="s">
        <v>99</v>
      </c>
      <c r="AW318" s="10" t="s">
        <v>33</v>
      </c>
      <c r="AX318" s="10" t="s">
        <v>75</v>
      </c>
      <c r="AY318" s="228" t="s">
        <v>148</v>
      </c>
    </row>
    <row r="319" spans="2:51" s="10" customFormat="1" ht="14.4" customHeight="1">
      <c r="B319" s="219"/>
      <c r="C319" s="220"/>
      <c r="D319" s="220"/>
      <c r="E319" s="221" t="s">
        <v>5</v>
      </c>
      <c r="F319" s="238" t="s">
        <v>368</v>
      </c>
      <c r="G319" s="220"/>
      <c r="H319" s="220"/>
      <c r="I319" s="220"/>
      <c r="J319" s="220"/>
      <c r="K319" s="224">
        <v>2.268</v>
      </c>
      <c r="L319" s="220"/>
      <c r="M319" s="220"/>
      <c r="N319" s="220"/>
      <c r="O319" s="220"/>
      <c r="P319" s="220"/>
      <c r="Q319" s="220"/>
      <c r="R319" s="225"/>
      <c r="T319" s="226"/>
      <c r="U319" s="220"/>
      <c r="V319" s="220"/>
      <c r="W319" s="220"/>
      <c r="X319" s="220"/>
      <c r="Y319" s="220"/>
      <c r="Z319" s="220"/>
      <c r="AA319" s="227"/>
      <c r="AT319" s="228" t="s">
        <v>156</v>
      </c>
      <c r="AU319" s="228" t="s">
        <v>99</v>
      </c>
      <c r="AV319" s="10" t="s">
        <v>99</v>
      </c>
      <c r="AW319" s="10" t="s">
        <v>33</v>
      </c>
      <c r="AX319" s="10" t="s">
        <v>75</v>
      </c>
      <c r="AY319" s="228" t="s">
        <v>148</v>
      </c>
    </row>
    <row r="320" spans="2:51" s="10" customFormat="1" ht="14.4" customHeight="1">
      <c r="B320" s="219"/>
      <c r="C320" s="220"/>
      <c r="D320" s="220"/>
      <c r="E320" s="221" t="s">
        <v>5</v>
      </c>
      <c r="F320" s="238" t="s">
        <v>369</v>
      </c>
      <c r="G320" s="220"/>
      <c r="H320" s="220"/>
      <c r="I320" s="220"/>
      <c r="J320" s="220"/>
      <c r="K320" s="224">
        <v>16.986</v>
      </c>
      <c r="L320" s="220"/>
      <c r="M320" s="220"/>
      <c r="N320" s="220"/>
      <c r="O320" s="220"/>
      <c r="P320" s="220"/>
      <c r="Q320" s="220"/>
      <c r="R320" s="225"/>
      <c r="T320" s="226"/>
      <c r="U320" s="220"/>
      <c r="V320" s="220"/>
      <c r="W320" s="220"/>
      <c r="X320" s="220"/>
      <c r="Y320" s="220"/>
      <c r="Z320" s="220"/>
      <c r="AA320" s="227"/>
      <c r="AT320" s="228" t="s">
        <v>156</v>
      </c>
      <c r="AU320" s="228" t="s">
        <v>99</v>
      </c>
      <c r="AV320" s="10" t="s">
        <v>99</v>
      </c>
      <c r="AW320" s="10" t="s">
        <v>33</v>
      </c>
      <c r="AX320" s="10" t="s">
        <v>75</v>
      </c>
      <c r="AY320" s="228" t="s">
        <v>148</v>
      </c>
    </row>
    <row r="321" spans="2:51" s="10" customFormat="1" ht="14.4" customHeight="1">
      <c r="B321" s="219"/>
      <c r="C321" s="220"/>
      <c r="D321" s="220"/>
      <c r="E321" s="221" t="s">
        <v>5</v>
      </c>
      <c r="F321" s="238" t="s">
        <v>370</v>
      </c>
      <c r="G321" s="220"/>
      <c r="H321" s="220"/>
      <c r="I321" s="220"/>
      <c r="J321" s="220"/>
      <c r="K321" s="224">
        <v>12.766</v>
      </c>
      <c r="L321" s="220"/>
      <c r="M321" s="220"/>
      <c r="N321" s="220"/>
      <c r="O321" s="220"/>
      <c r="P321" s="220"/>
      <c r="Q321" s="220"/>
      <c r="R321" s="225"/>
      <c r="T321" s="226"/>
      <c r="U321" s="220"/>
      <c r="V321" s="220"/>
      <c r="W321" s="220"/>
      <c r="X321" s="220"/>
      <c r="Y321" s="220"/>
      <c r="Z321" s="220"/>
      <c r="AA321" s="227"/>
      <c r="AT321" s="228" t="s">
        <v>156</v>
      </c>
      <c r="AU321" s="228" t="s">
        <v>99</v>
      </c>
      <c r="AV321" s="10" t="s">
        <v>99</v>
      </c>
      <c r="AW321" s="10" t="s">
        <v>33</v>
      </c>
      <c r="AX321" s="10" t="s">
        <v>75</v>
      </c>
      <c r="AY321" s="228" t="s">
        <v>148</v>
      </c>
    </row>
    <row r="322" spans="2:51" s="10" customFormat="1" ht="14.4" customHeight="1">
      <c r="B322" s="219"/>
      <c r="C322" s="220"/>
      <c r="D322" s="220"/>
      <c r="E322" s="221" t="s">
        <v>5</v>
      </c>
      <c r="F322" s="238" t="s">
        <v>371</v>
      </c>
      <c r="G322" s="220"/>
      <c r="H322" s="220"/>
      <c r="I322" s="220"/>
      <c r="J322" s="220"/>
      <c r="K322" s="224">
        <v>2.415</v>
      </c>
      <c r="L322" s="220"/>
      <c r="M322" s="220"/>
      <c r="N322" s="220"/>
      <c r="O322" s="220"/>
      <c r="P322" s="220"/>
      <c r="Q322" s="220"/>
      <c r="R322" s="225"/>
      <c r="T322" s="226"/>
      <c r="U322" s="220"/>
      <c r="V322" s="220"/>
      <c r="W322" s="220"/>
      <c r="X322" s="220"/>
      <c r="Y322" s="220"/>
      <c r="Z322" s="220"/>
      <c r="AA322" s="227"/>
      <c r="AT322" s="228" t="s">
        <v>156</v>
      </c>
      <c r="AU322" s="228" t="s">
        <v>99</v>
      </c>
      <c r="AV322" s="10" t="s">
        <v>99</v>
      </c>
      <c r="AW322" s="10" t="s">
        <v>33</v>
      </c>
      <c r="AX322" s="10" t="s">
        <v>75</v>
      </c>
      <c r="AY322" s="228" t="s">
        <v>148</v>
      </c>
    </row>
    <row r="323" spans="2:51" s="12" customFormat="1" ht="14.4" customHeight="1">
      <c r="B323" s="239"/>
      <c r="C323" s="240"/>
      <c r="D323" s="240"/>
      <c r="E323" s="241" t="s">
        <v>5</v>
      </c>
      <c r="F323" s="242" t="s">
        <v>178</v>
      </c>
      <c r="G323" s="240"/>
      <c r="H323" s="240"/>
      <c r="I323" s="240"/>
      <c r="J323" s="240"/>
      <c r="K323" s="243">
        <v>80.8</v>
      </c>
      <c r="L323" s="240"/>
      <c r="M323" s="240"/>
      <c r="N323" s="240"/>
      <c r="O323" s="240"/>
      <c r="P323" s="240"/>
      <c r="Q323" s="240"/>
      <c r="R323" s="244"/>
      <c r="T323" s="245"/>
      <c r="U323" s="240"/>
      <c r="V323" s="240"/>
      <c r="W323" s="240"/>
      <c r="X323" s="240"/>
      <c r="Y323" s="240"/>
      <c r="Z323" s="240"/>
      <c r="AA323" s="246"/>
      <c r="AT323" s="247" t="s">
        <v>156</v>
      </c>
      <c r="AU323" s="247" t="s">
        <v>99</v>
      </c>
      <c r="AV323" s="12" t="s">
        <v>153</v>
      </c>
      <c r="AW323" s="12" t="s">
        <v>33</v>
      </c>
      <c r="AX323" s="12" t="s">
        <v>83</v>
      </c>
      <c r="AY323" s="247" t="s">
        <v>148</v>
      </c>
    </row>
    <row r="324" spans="2:65" s="1" customFormat="1" ht="34.2" customHeight="1">
      <c r="B324" s="174"/>
      <c r="C324" s="209" t="s">
        <v>372</v>
      </c>
      <c r="D324" s="209" t="s">
        <v>149</v>
      </c>
      <c r="E324" s="210" t="s">
        <v>373</v>
      </c>
      <c r="F324" s="211" t="s">
        <v>374</v>
      </c>
      <c r="G324" s="211"/>
      <c r="H324" s="211"/>
      <c r="I324" s="211"/>
      <c r="J324" s="212" t="s">
        <v>159</v>
      </c>
      <c r="K324" s="213">
        <v>5.817</v>
      </c>
      <c r="L324" s="214">
        <v>0</v>
      </c>
      <c r="M324" s="214"/>
      <c r="N324" s="215">
        <f>ROUND(L324*K324,2)</f>
        <v>0</v>
      </c>
      <c r="O324" s="215"/>
      <c r="P324" s="215"/>
      <c r="Q324" s="215"/>
      <c r="R324" s="178"/>
      <c r="T324" s="216" t="s">
        <v>5</v>
      </c>
      <c r="U324" s="57" t="s">
        <v>40</v>
      </c>
      <c r="V324" s="48"/>
      <c r="W324" s="217">
        <f>V324*K324</f>
        <v>0</v>
      </c>
      <c r="X324" s="217">
        <v>0</v>
      </c>
      <c r="Y324" s="217">
        <f>X324*K324</f>
        <v>0</v>
      </c>
      <c r="Z324" s="217">
        <v>0.046</v>
      </c>
      <c r="AA324" s="218">
        <f>Z324*K324</f>
        <v>0.267582</v>
      </c>
      <c r="AR324" s="23" t="s">
        <v>153</v>
      </c>
      <c r="AT324" s="23" t="s">
        <v>149</v>
      </c>
      <c r="AU324" s="23" t="s">
        <v>99</v>
      </c>
      <c r="AY324" s="23" t="s">
        <v>148</v>
      </c>
      <c r="BE324" s="133">
        <f>IF(U324="základní",N324,0)</f>
        <v>0</v>
      </c>
      <c r="BF324" s="133">
        <f>IF(U324="snížená",N324,0)</f>
        <v>0</v>
      </c>
      <c r="BG324" s="133">
        <f>IF(U324="zákl. přenesená",N324,0)</f>
        <v>0</v>
      </c>
      <c r="BH324" s="133">
        <f>IF(U324="sníž. přenesená",N324,0)</f>
        <v>0</v>
      </c>
      <c r="BI324" s="133">
        <f>IF(U324="nulová",N324,0)</f>
        <v>0</v>
      </c>
      <c r="BJ324" s="23" t="s">
        <v>83</v>
      </c>
      <c r="BK324" s="133">
        <f>ROUND(L324*K324,2)</f>
        <v>0</v>
      </c>
      <c r="BL324" s="23" t="s">
        <v>153</v>
      </c>
      <c r="BM324" s="23" t="s">
        <v>375</v>
      </c>
    </row>
    <row r="325" spans="2:51" s="11" customFormat="1" ht="14.4" customHeight="1">
      <c r="B325" s="229"/>
      <c r="C325" s="230"/>
      <c r="D325" s="230"/>
      <c r="E325" s="231" t="s">
        <v>5</v>
      </c>
      <c r="F325" s="232" t="s">
        <v>376</v>
      </c>
      <c r="G325" s="233"/>
      <c r="H325" s="233"/>
      <c r="I325" s="233"/>
      <c r="J325" s="230"/>
      <c r="K325" s="231" t="s">
        <v>5</v>
      </c>
      <c r="L325" s="230"/>
      <c r="M325" s="230"/>
      <c r="N325" s="230"/>
      <c r="O325" s="230"/>
      <c r="P325" s="230"/>
      <c r="Q325" s="230"/>
      <c r="R325" s="234"/>
      <c r="T325" s="235"/>
      <c r="U325" s="230"/>
      <c r="V325" s="230"/>
      <c r="W325" s="230"/>
      <c r="X325" s="230"/>
      <c r="Y325" s="230"/>
      <c r="Z325" s="230"/>
      <c r="AA325" s="236"/>
      <c r="AT325" s="237" t="s">
        <v>156</v>
      </c>
      <c r="AU325" s="237" t="s">
        <v>99</v>
      </c>
      <c r="AV325" s="11" t="s">
        <v>83</v>
      </c>
      <c r="AW325" s="11" t="s">
        <v>33</v>
      </c>
      <c r="AX325" s="11" t="s">
        <v>75</v>
      </c>
      <c r="AY325" s="237" t="s">
        <v>148</v>
      </c>
    </row>
    <row r="326" spans="2:51" s="10" customFormat="1" ht="14.4" customHeight="1">
      <c r="B326" s="219"/>
      <c r="C326" s="220"/>
      <c r="D326" s="220"/>
      <c r="E326" s="221" t="s">
        <v>5</v>
      </c>
      <c r="F326" s="238" t="s">
        <v>196</v>
      </c>
      <c r="G326" s="220"/>
      <c r="H326" s="220"/>
      <c r="I326" s="220"/>
      <c r="J326" s="220"/>
      <c r="K326" s="224">
        <v>1.729</v>
      </c>
      <c r="L326" s="220"/>
      <c r="M326" s="220"/>
      <c r="N326" s="220"/>
      <c r="O326" s="220"/>
      <c r="P326" s="220"/>
      <c r="Q326" s="220"/>
      <c r="R326" s="225"/>
      <c r="T326" s="226"/>
      <c r="U326" s="220"/>
      <c r="V326" s="220"/>
      <c r="W326" s="220"/>
      <c r="X326" s="220"/>
      <c r="Y326" s="220"/>
      <c r="Z326" s="220"/>
      <c r="AA326" s="227"/>
      <c r="AT326" s="228" t="s">
        <v>156</v>
      </c>
      <c r="AU326" s="228" t="s">
        <v>99</v>
      </c>
      <c r="AV326" s="10" t="s">
        <v>99</v>
      </c>
      <c r="AW326" s="10" t="s">
        <v>33</v>
      </c>
      <c r="AX326" s="10" t="s">
        <v>75</v>
      </c>
      <c r="AY326" s="228" t="s">
        <v>148</v>
      </c>
    </row>
    <row r="327" spans="2:51" s="10" customFormat="1" ht="14.4" customHeight="1">
      <c r="B327" s="219"/>
      <c r="C327" s="220"/>
      <c r="D327" s="220"/>
      <c r="E327" s="221" t="s">
        <v>5</v>
      </c>
      <c r="F327" s="238" t="s">
        <v>197</v>
      </c>
      <c r="G327" s="220"/>
      <c r="H327" s="220"/>
      <c r="I327" s="220"/>
      <c r="J327" s="220"/>
      <c r="K327" s="224">
        <v>1.351</v>
      </c>
      <c r="L327" s="220"/>
      <c r="M327" s="220"/>
      <c r="N327" s="220"/>
      <c r="O327" s="220"/>
      <c r="P327" s="220"/>
      <c r="Q327" s="220"/>
      <c r="R327" s="225"/>
      <c r="T327" s="226"/>
      <c r="U327" s="220"/>
      <c r="V327" s="220"/>
      <c r="W327" s="220"/>
      <c r="X327" s="220"/>
      <c r="Y327" s="220"/>
      <c r="Z327" s="220"/>
      <c r="AA327" s="227"/>
      <c r="AT327" s="228" t="s">
        <v>156</v>
      </c>
      <c r="AU327" s="228" t="s">
        <v>99</v>
      </c>
      <c r="AV327" s="10" t="s">
        <v>99</v>
      </c>
      <c r="AW327" s="10" t="s">
        <v>33</v>
      </c>
      <c r="AX327" s="10" t="s">
        <v>75</v>
      </c>
      <c r="AY327" s="228" t="s">
        <v>148</v>
      </c>
    </row>
    <row r="328" spans="2:51" s="10" customFormat="1" ht="14.4" customHeight="1">
      <c r="B328" s="219"/>
      <c r="C328" s="220"/>
      <c r="D328" s="220"/>
      <c r="E328" s="221" t="s">
        <v>5</v>
      </c>
      <c r="F328" s="238" t="s">
        <v>198</v>
      </c>
      <c r="G328" s="220"/>
      <c r="H328" s="220"/>
      <c r="I328" s="220"/>
      <c r="J328" s="220"/>
      <c r="K328" s="224">
        <v>1.729</v>
      </c>
      <c r="L328" s="220"/>
      <c r="M328" s="220"/>
      <c r="N328" s="220"/>
      <c r="O328" s="220"/>
      <c r="P328" s="220"/>
      <c r="Q328" s="220"/>
      <c r="R328" s="225"/>
      <c r="T328" s="226"/>
      <c r="U328" s="220"/>
      <c r="V328" s="220"/>
      <c r="W328" s="220"/>
      <c r="X328" s="220"/>
      <c r="Y328" s="220"/>
      <c r="Z328" s="220"/>
      <c r="AA328" s="227"/>
      <c r="AT328" s="228" t="s">
        <v>156</v>
      </c>
      <c r="AU328" s="228" t="s">
        <v>99</v>
      </c>
      <c r="AV328" s="10" t="s">
        <v>99</v>
      </c>
      <c r="AW328" s="10" t="s">
        <v>33</v>
      </c>
      <c r="AX328" s="10" t="s">
        <v>75</v>
      </c>
      <c r="AY328" s="228" t="s">
        <v>148</v>
      </c>
    </row>
    <row r="329" spans="2:51" s="10" customFormat="1" ht="14.4" customHeight="1">
      <c r="B329" s="219"/>
      <c r="C329" s="220"/>
      <c r="D329" s="220"/>
      <c r="E329" s="221" t="s">
        <v>5</v>
      </c>
      <c r="F329" s="238" t="s">
        <v>191</v>
      </c>
      <c r="G329" s="220"/>
      <c r="H329" s="220"/>
      <c r="I329" s="220"/>
      <c r="J329" s="220"/>
      <c r="K329" s="224">
        <v>1.008</v>
      </c>
      <c r="L329" s="220"/>
      <c r="M329" s="220"/>
      <c r="N329" s="220"/>
      <c r="O329" s="220"/>
      <c r="P329" s="220"/>
      <c r="Q329" s="220"/>
      <c r="R329" s="225"/>
      <c r="T329" s="226"/>
      <c r="U329" s="220"/>
      <c r="V329" s="220"/>
      <c r="W329" s="220"/>
      <c r="X329" s="220"/>
      <c r="Y329" s="220"/>
      <c r="Z329" s="220"/>
      <c r="AA329" s="227"/>
      <c r="AT329" s="228" t="s">
        <v>156</v>
      </c>
      <c r="AU329" s="228" t="s">
        <v>99</v>
      </c>
      <c r="AV329" s="10" t="s">
        <v>99</v>
      </c>
      <c r="AW329" s="10" t="s">
        <v>33</v>
      </c>
      <c r="AX329" s="10" t="s">
        <v>75</v>
      </c>
      <c r="AY329" s="228" t="s">
        <v>148</v>
      </c>
    </row>
    <row r="330" spans="2:51" s="12" customFormat="1" ht="14.4" customHeight="1">
      <c r="B330" s="239"/>
      <c r="C330" s="240"/>
      <c r="D330" s="240"/>
      <c r="E330" s="241" t="s">
        <v>5</v>
      </c>
      <c r="F330" s="242" t="s">
        <v>178</v>
      </c>
      <c r="G330" s="240"/>
      <c r="H330" s="240"/>
      <c r="I330" s="240"/>
      <c r="J330" s="240"/>
      <c r="K330" s="243">
        <v>5.817</v>
      </c>
      <c r="L330" s="240"/>
      <c r="M330" s="240"/>
      <c r="N330" s="240"/>
      <c r="O330" s="240"/>
      <c r="P330" s="240"/>
      <c r="Q330" s="240"/>
      <c r="R330" s="244"/>
      <c r="T330" s="245"/>
      <c r="U330" s="240"/>
      <c r="V330" s="240"/>
      <c r="W330" s="240"/>
      <c r="X330" s="240"/>
      <c r="Y330" s="240"/>
      <c r="Z330" s="240"/>
      <c r="AA330" s="246"/>
      <c r="AT330" s="247" t="s">
        <v>156</v>
      </c>
      <c r="AU330" s="247" t="s">
        <v>99</v>
      </c>
      <c r="AV330" s="12" t="s">
        <v>153</v>
      </c>
      <c r="AW330" s="12" t="s">
        <v>33</v>
      </c>
      <c r="AX330" s="12" t="s">
        <v>83</v>
      </c>
      <c r="AY330" s="247" t="s">
        <v>148</v>
      </c>
    </row>
    <row r="331" spans="2:65" s="1" customFormat="1" ht="34.2" customHeight="1">
      <c r="B331" s="174"/>
      <c r="C331" s="209" t="s">
        <v>377</v>
      </c>
      <c r="D331" s="209" t="s">
        <v>149</v>
      </c>
      <c r="E331" s="210" t="s">
        <v>378</v>
      </c>
      <c r="F331" s="211" t="s">
        <v>379</v>
      </c>
      <c r="G331" s="211"/>
      <c r="H331" s="211"/>
      <c r="I331" s="211"/>
      <c r="J331" s="212" t="s">
        <v>159</v>
      </c>
      <c r="K331" s="213">
        <v>1.008</v>
      </c>
      <c r="L331" s="214">
        <v>0</v>
      </c>
      <c r="M331" s="214"/>
      <c r="N331" s="215">
        <f>ROUND(L331*K331,2)</f>
        <v>0</v>
      </c>
      <c r="O331" s="215"/>
      <c r="P331" s="215"/>
      <c r="Q331" s="215"/>
      <c r="R331" s="178"/>
      <c r="T331" s="216" t="s">
        <v>5</v>
      </c>
      <c r="U331" s="57" t="s">
        <v>40</v>
      </c>
      <c r="V331" s="48"/>
      <c r="W331" s="217">
        <f>V331*K331</f>
        <v>0</v>
      </c>
      <c r="X331" s="217">
        <v>0</v>
      </c>
      <c r="Y331" s="217">
        <f>X331*K331</f>
        <v>0</v>
      </c>
      <c r="Z331" s="217">
        <v>0.068</v>
      </c>
      <c r="AA331" s="218">
        <f>Z331*K331</f>
        <v>0.06854400000000001</v>
      </c>
      <c r="AR331" s="23" t="s">
        <v>153</v>
      </c>
      <c r="AT331" s="23" t="s">
        <v>149</v>
      </c>
      <c r="AU331" s="23" t="s">
        <v>99</v>
      </c>
      <c r="AY331" s="23" t="s">
        <v>148</v>
      </c>
      <c r="BE331" s="133">
        <f>IF(U331="základní",N331,0)</f>
        <v>0</v>
      </c>
      <c r="BF331" s="133">
        <f>IF(U331="snížená",N331,0)</f>
        <v>0</v>
      </c>
      <c r="BG331" s="133">
        <f>IF(U331="zákl. přenesená",N331,0)</f>
        <v>0</v>
      </c>
      <c r="BH331" s="133">
        <f>IF(U331="sníž. přenesená",N331,0)</f>
        <v>0</v>
      </c>
      <c r="BI331" s="133">
        <f>IF(U331="nulová",N331,0)</f>
        <v>0</v>
      </c>
      <c r="BJ331" s="23" t="s">
        <v>83</v>
      </c>
      <c r="BK331" s="133">
        <f>ROUND(L331*K331,2)</f>
        <v>0</v>
      </c>
      <c r="BL331" s="23" t="s">
        <v>153</v>
      </c>
      <c r="BM331" s="23" t="s">
        <v>380</v>
      </c>
    </row>
    <row r="332" spans="2:51" s="10" customFormat="1" ht="14.4" customHeight="1">
      <c r="B332" s="219"/>
      <c r="C332" s="220"/>
      <c r="D332" s="220"/>
      <c r="E332" s="221" t="s">
        <v>5</v>
      </c>
      <c r="F332" s="222" t="s">
        <v>191</v>
      </c>
      <c r="G332" s="223"/>
      <c r="H332" s="223"/>
      <c r="I332" s="223"/>
      <c r="J332" s="220"/>
      <c r="K332" s="224">
        <v>1.008</v>
      </c>
      <c r="L332" s="220"/>
      <c r="M332" s="220"/>
      <c r="N332" s="220"/>
      <c r="O332" s="220"/>
      <c r="P332" s="220"/>
      <c r="Q332" s="220"/>
      <c r="R332" s="225"/>
      <c r="T332" s="226"/>
      <c r="U332" s="220"/>
      <c r="V332" s="220"/>
      <c r="W332" s="220"/>
      <c r="X332" s="220"/>
      <c r="Y332" s="220"/>
      <c r="Z332" s="220"/>
      <c r="AA332" s="227"/>
      <c r="AT332" s="228" t="s">
        <v>156</v>
      </c>
      <c r="AU332" s="228" t="s">
        <v>99</v>
      </c>
      <c r="AV332" s="10" t="s">
        <v>99</v>
      </c>
      <c r="AW332" s="10" t="s">
        <v>33</v>
      </c>
      <c r="AX332" s="10" t="s">
        <v>83</v>
      </c>
      <c r="AY332" s="228" t="s">
        <v>148</v>
      </c>
    </row>
    <row r="333" spans="2:63" s="9" customFormat="1" ht="29.85" customHeight="1">
      <c r="B333" s="196"/>
      <c r="C333" s="197"/>
      <c r="D333" s="206" t="s">
        <v>113</v>
      </c>
      <c r="E333" s="206"/>
      <c r="F333" s="206"/>
      <c r="G333" s="206"/>
      <c r="H333" s="206"/>
      <c r="I333" s="206"/>
      <c r="J333" s="206"/>
      <c r="K333" s="206"/>
      <c r="L333" s="206"/>
      <c r="M333" s="206"/>
      <c r="N333" s="207">
        <f>BK333</f>
        <v>0</v>
      </c>
      <c r="O333" s="208"/>
      <c r="P333" s="208"/>
      <c r="Q333" s="208"/>
      <c r="R333" s="199"/>
      <c r="T333" s="200"/>
      <c r="U333" s="197"/>
      <c r="V333" s="197"/>
      <c r="W333" s="201">
        <f>SUM(W334:W341)</f>
        <v>0</v>
      </c>
      <c r="X333" s="197"/>
      <c r="Y333" s="201">
        <f>SUM(Y334:Y341)</f>
        <v>0</v>
      </c>
      <c r="Z333" s="197"/>
      <c r="AA333" s="202">
        <f>SUM(AA334:AA341)</f>
        <v>0</v>
      </c>
      <c r="AR333" s="203" t="s">
        <v>83</v>
      </c>
      <c r="AT333" s="204" t="s">
        <v>74</v>
      </c>
      <c r="AU333" s="204" t="s">
        <v>83</v>
      </c>
      <c r="AY333" s="203" t="s">
        <v>148</v>
      </c>
      <c r="BK333" s="205">
        <f>SUM(BK334:BK341)</f>
        <v>0</v>
      </c>
    </row>
    <row r="334" spans="2:65" s="1" customFormat="1" ht="34.2" customHeight="1">
      <c r="B334" s="174"/>
      <c r="C334" s="209" t="s">
        <v>381</v>
      </c>
      <c r="D334" s="209" t="s">
        <v>149</v>
      </c>
      <c r="E334" s="210" t="s">
        <v>382</v>
      </c>
      <c r="F334" s="211" t="s">
        <v>383</v>
      </c>
      <c r="G334" s="211"/>
      <c r="H334" s="211"/>
      <c r="I334" s="211"/>
      <c r="J334" s="212" t="s">
        <v>384</v>
      </c>
      <c r="K334" s="213">
        <v>6.801</v>
      </c>
      <c r="L334" s="214">
        <v>0</v>
      </c>
      <c r="M334" s="214"/>
      <c r="N334" s="215">
        <f>ROUND(L334*K334,2)</f>
        <v>0</v>
      </c>
      <c r="O334" s="215"/>
      <c r="P334" s="215"/>
      <c r="Q334" s="215"/>
      <c r="R334" s="178"/>
      <c r="T334" s="216" t="s">
        <v>5</v>
      </c>
      <c r="U334" s="57" t="s">
        <v>40</v>
      </c>
      <c r="V334" s="48"/>
      <c r="W334" s="217">
        <f>V334*K334</f>
        <v>0</v>
      </c>
      <c r="X334" s="217">
        <v>0</v>
      </c>
      <c r="Y334" s="217">
        <f>X334*K334</f>
        <v>0</v>
      </c>
      <c r="Z334" s="217">
        <v>0</v>
      </c>
      <c r="AA334" s="218">
        <f>Z334*K334</f>
        <v>0</v>
      </c>
      <c r="AR334" s="23" t="s">
        <v>153</v>
      </c>
      <c r="AT334" s="23" t="s">
        <v>149</v>
      </c>
      <c r="AU334" s="23" t="s">
        <v>99</v>
      </c>
      <c r="AY334" s="23" t="s">
        <v>148</v>
      </c>
      <c r="BE334" s="133">
        <f>IF(U334="základní",N334,0)</f>
        <v>0</v>
      </c>
      <c r="BF334" s="133">
        <f>IF(U334="snížená",N334,0)</f>
        <v>0</v>
      </c>
      <c r="BG334" s="133">
        <f>IF(U334="zákl. přenesená",N334,0)</f>
        <v>0</v>
      </c>
      <c r="BH334" s="133">
        <f>IF(U334="sníž. přenesená",N334,0)</f>
        <v>0</v>
      </c>
      <c r="BI334" s="133">
        <f>IF(U334="nulová",N334,0)</f>
        <v>0</v>
      </c>
      <c r="BJ334" s="23" t="s">
        <v>83</v>
      </c>
      <c r="BK334" s="133">
        <f>ROUND(L334*K334,2)</f>
        <v>0</v>
      </c>
      <c r="BL334" s="23" t="s">
        <v>153</v>
      </c>
      <c r="BM334" s="23" t="s">
        <v>385</v>
      </c>
    </row>
    <row r="335" spans="2:65" s="1" customFormat="1" ht="34.2" customHeight="1">
      <c r="B335" s="174"/>
      <c r="C335" s="209" t="s">
        <v>386</v>
      </c>
      <c r="D335" s="209" t="s">
        <v>149</v>
      </c>
      <c r="E335" s="210" t="s">
        <v>387</v>
      </c>
      <c r="F335" s="211" t="s">
        <v>388</v>
      </c>
      <c r="G335" s="211"/>
      <c r="H335" s="211"/>
      <c r="I335" s="211"/>
      <c r="J335" s="212" t="s">
        <v>384</v>
      </c>
      <c r="K335" s="213">
        <v>20.403</v>
      </c>
      <c r="L335" s="214">
        <v>0</v>
      </c>
      <c r="M335" s="214"/>
      <c r="N335" s="215">
        <f>ROUND(L335*K335,2)</f>
        <v>0</v>
      </c>
      <c r="O335" s="215"/>
      <c r="P335" s="215"/>
      <c r="Q335" s="215"/>
      <c r="R335" s="178"/>
      <c r="T335" s="216" t="s">
        <v>5</v>
      </c>
      <c r="U335" s="57" t="s">
        <v>40</v>
      </c>
      <c r="V335" s="48"/>
      <c r="W335" s="217">
        <f>V335*K335</f>
        <v>0</v>
      </c>
      <c r="X335" s="217">
        <v>0</v>
      </c>
      <c r="Y335" s="217">
        <f>X335*K335</f>
        <v>0</v>
      </c>
      <c r="Z335" s="217">
        <v>0</v>
      </c>
      <c r="AA335" s="218">
        <f>Z335*K335</f>
        <v>0</v>
      </c>
      <c r="AR335" s="23" t="s">
        <v>153</v>
      </c>
      <c r="AT335" s="23" t="s">
        <v>149</v>
      </c>
      <c r="AU335" s="23" t="s">
        <v>99</v>
      </c>
      <c r="AY335" s="23" t="s">
        <v>148</v>
      </c>
      <c r="BE335" s="133">
        <f>IF(U335="základní",N335,0)</f>
        <v>0</v>
      </c>
      <c r="BF335" s="133">
        <f>IF(U335="snížená",N335,0)</f>
        <v>0</v>
      </c>
      <c r="BG335" s="133">
        <f>IF(U335="zákl. přenesená",N335,0)</f>
        <v>0</v>
      </c>
      <c r="BH335" s="133">
        <f>IF(U335="sníž. přenesená",N335,0)</f>
        <v>0</v>
      </c>
      <c r="BI335" s="133">
        <f>IF(U335="nulová",N335,0)</f>
        <v>0</v>
      </c>
      <c r="BJ335" s="23" t="s">
        <v>83</v>
      </c>
      <c r="BK335" s="133">
        <f>ROUND(L335*K335,2)</f>
        <v>0</v>
      </c>
      <c r="BL335" s="23" t="s">
        <v>153</v>
      </c>
      <c r="BM335" s="23" t="s">
        <v>389</v>
      </c>
    </row>
    <row r="336" spans="2:65" s="1" customFormat="1" ht="34.2" customHeight="1">
      <c r="B336" s="174"/>
      <c r="C336" s="209" t="s">
        <v>390</v>
      </c>
      <c r="D336" s="209" t="s">
        <v>149</v>
      </c>
      <c r="E336" s="210" t="s">
        <v>391</v>
      </c>
      <c r="F336" s="211" t="s">
        <v>392</v>
      </c>
      <c r="G336" s="211"/>
      <c r="H336" s="211"/>
      <c r="I336" s="211"/>
      <c r="J336" s="212" t="s">
        <v>384</v>
      </c>
      <c r="K336" s="213">
        <v>6.801</v>
      </c>
      <c r="L336" s="214">
        <v>0</v>
      </c>
      <c r="M336" s="214"/>
      <c r="N336" s="215">
        <f>ROUND(L336*K336,2)</f>
        <v>0</v>
      </c>
      <c r="O336" s="215"/>
      <c r="P336" s="215"/>
      <c r="Q336" s="215"/>
      <c r="R336" s="178"/>
      <c r="T336" s="216" t="s">
        <v>5</v>
      </c>
      <c r="U336" s="57" t="s">
        <v>40</v>
      </c>
      <c r="V336" s="48"/>
      <c r="W336" s="217">
        <f>V336*K336</f>
        <v>0</v>
      </c>
      <c r="X336" s="217">
        <v>0</v>
      </c>
      <c r="Y336" s="217">
        <f>X336*K336</f>
        <v>0</v>
      </c>
      <c r="Z336" s="217">
        <v>0</v>
      </c>
      <c r="AA336" s="218">
        <f>Z336*K336</f>
        <v>0</v>
      </c>
      <c r="AR336" s="23" t="s">
        <v>153</v>
      </c>
      <c r="AT336" s="23" t="s">
        <v>149</v>
      </c>
      <c r="AU336" s="23" t="s">
        <v>99</v>
      </c>
      <c r="AY336" s="23" t="s">
        <v>148</v>
      </c>
      <c r="BE336" s="133">
        <f>IF(U336="základní",N336,0)</f>
        <v>0</v>
      </c>
      <c r="BF336" s="133">
        <f>IF(U336="snížená",N336,0)</f>
        <v>0</v>
      </c>
      <c r="BG336" s="133">
        <f>IF(U336="zákl. přenesená",N336,0)</f>
        <v>0</v>
      </c>
      <c r="BH336" s="133">
        <f>IF(U336="sníž. přenesená",N336,0)</f>
        <v>0</v>
      </c>
      <c r="BI336" s="133">
        <f>IF(U336="nulová",N336,0)</f>
        <v>0</v>
      </c>
      <c r="BJ336" s="23" t="s">
        <v>83</v>
      </c>
      <c r="BK336" s="133">
        <f>ROUND(L336*K336,2)</f>
        <v>0</v>
      </c>
      <c r="BL336" s="23" t="s">
        <v>153</v>
      </c>
      <c r="BM336" s="23" t="s">
        <v>393</v>
      </c>
    </row>
    <row r="337" spans="2:65" s="1" customFormat="1" ht="34.2" customHeight="1">
      <c r="B337" s="174"/>
      <c r="C337" s="209" t="s">
        <v>394</v>
      </c>
      <c r="D337" s="209" t="s">
        <v>149</v>
      </c>
      <c r="E337" s="210" t="s">
        <v>395</v>
      </c>
      <c r="F337" s="211" t="s">
        <v>396</v>
      </c>
      <c r="G337" s="211"/>
      <c r="H337" s="211"/>
      <c r="I337" s="211"/>
      <c r="J337" s="212" t="s">
        <v>384</v>
      </c>
      <c r="K337" s="213">
        <v>61.209</v>
      </c>
      <c r="L337" s="214">
        <v>0</v>
      </c>
      <c r="M337" s="214"/>
      <c r="N337" s="215">
        <f>ROUND(L337*K337,2)</f>
        <v>0</v>
      </c>
      <c r="O337" s="215"/>
      <c r="P337" s="215"/>
      <c r="Q337" s="215"/>
      <c r="R337" s="178"/>
      <c r="T337" s="216" t="s">
        <v>5</v>
      </c>
      <c r="U337" s="57" t="s">
        <v>40</v>
      </c>
      <c r="V337" s="48"/>
      <c r="W337" s="217">
        <f>V337*K337</f>
        <v>0</v>
      </c>
      <c r="X337" s="217">
        <v>0</v>
      </c>
      <c r="Y337" s="217">
        <f>X337*K337</f>
        <v>0</v>
      </c>
      <c r="Z337" s="217">
        <v>0</v>
      </c>
      <c r="AA337" s="218">
        <f>Z337*K337</f>
        <v>0</v>
      </c>
      <c r="AR337" s="23" t="s">
        <v>153</v>
      </c>
      <c r="AT337" s="23" t="s">
        <v>149</v>
      </c>
      <c r="AU337" s="23" t="s">
        <v>99</v>
      </c>
      <c r="AY337" s="23" t="s">
        <v>148</v>
      </c>
      <c r="BE337" s="133">
        <f>IF(U337="základní",N337,0)</f>
        <v>0</v>
      </c>
      <c r="BF337" s="133">
        <f>IF(U337="snížená",N337,0)</f>
        <v>0</v>
      </c>
      <c r="BG337" s="133">
        <f>IF(U337="zákl. přenesená",N337,0)</f>
        <v>0</v>
      </c>
      <c r="BH337" s="133">
        <f>IF(U337="sníž. přenesená",N337,0)</f>
        <v>0</v>
      </c>
      <c r="BI337" s="133">
        <f>IF(U337="nulová",N337,0)</f>
        <v>0</v>
      </c>
      <c r="BJ337" s="23" t="s">
        <v>83</v>
      </c>
      <c r="BK337" s="133">
        <f>ROUND(L337*K337,2)</f>
        <v>0</v>
      </c>
      <c r="BL337" s="23" t="s">
        <v>153</v>
      </c>
      <c r="BM337" s="23" t="s">
        <v>397</v>
      </c>
    </row>
    <row r="338" spans="2:65" s="1" customFormat="1" ht="34.2" customHeight="1">
      <c r="B338" s="174"/>
      <c r="C338" s="209" t="s">
        <v>398</v>
      </c>
      <c r="D338" s="209" t="s">
        <v>149</v>
      </c>
      <c r="E338" s="210" t="s">
        <v>399</v>
      </c>
      <c r="F338" s="211" t="s">
        <v>400</v>
      </c>
      <c r="G338" s="211"/>
      <c r="H338" s="211"/>
      <c r="I338" s="211"/>
      <c r="J338" s="212" t="s">
        <v>384</v>
      </c>
      <c r="K338" s="213">
        <v>4.756</v>
      </c>
      <c r="L338" s="214">
        <v>0</v>
      </c>
      <c r="M338" s="214"/>
      <c r="N338" s="215">
        <f>ROUND(L338*K338,2)</f>
        <v>0</v>
      </c>
      <c r="O338" s="215"/>
      <c r="P338" s="215"/>
      <c r="Q338" s="215"/>
      <c r="R338" s="178"/>
      <c r="T338" s="216" t="s">
        <v>5</v>
      </c>
      <c r="U338" s="57" t="s">
        <v>40</v>
      </c>
      <c r="V338" s="48"/>
      <c r="W338" s="217">
        <f>V338*K338</f>
        <v>0</v>
      </c>
      <c r="X338" s="217">
        <v>0</v>
      </c>
      <c r="Y338" s="217">
        <f>X338*K338</f>
        <v>0</v>
      </c>
      <c r="Z338" s="217">
        <v>0</v>
      </c>
      <c r="AA338" s="218">
        <f>Z338*K338</f>
        <v>0</v>
      </c>
      <c r="AR338" s="23" t="s">
        <v>153</v>
      </c>
      <c r="AT338" s="23" t="s">
        <v>149</v>
      </c>
      <c r="AU338" s="23" t="s">
        <v>99</v>
      </c>
      <c r="AY338" s="23" t="s">
        <v>148</v>
      </c>
      <c r="BE338" s="133">
        <f>IF(U338="základní",N338,0)</f>
        <v>0</v>
      </c>
      <c r="BF338" s="133">
        <f>IF(U338="snížená",N338,0)</f>
        <v>0</v>
      </c>
      <c r="BG338" s="133">
        <f>IF(U338="zákl. přenesená",N338,0)</f>
        <v>0</v>
      </c>
      <c r="BH338" s="133">
        <f>IF(U338="sníž. přenesená",N338,0)</f>
        <v>0</v>
      </c>
      <c r="BI338" s="133">
        <f>IF(U338="nulová",N338,0)</f>
        <v>0</v>
      </c>
      <c r="BJ338" s="23" t="s">
        <v>83</v>
      </c>
      <c r="BK338" s="133">
        <f>ROUND(L338*K338,2)</f>
        <v>0</v>
      </c>
      <c r="BL338" s="23" t="s">
        <v>153</v>
      </c>
      <c r="BM338" s="23" t="s">
        <v>401</v>
      </c>
    </row>
    <row r="339" spans="2:51" s="10" customFormat="1" ht="14.4" customHeight="1">
      <c r="B339" s="219"/>
      <c r="C339" s="220"/>
      <c r="D339" s="220"/>
      <c r="E339" s="221" t="s">
        <v>5</v>
      </c>
      <c r="F339" s="222" t="s">
        <v>402</v>
      </c>
      <c r="G339" s="223"/>
      <c r="H339" s="223"/>
      <c r="I339" s="223"/>
      <c r="J339" s="220"/>
      <c r="K339" s="224">
        <v>4.756</v>
      </c>
      <c r="L339" s="220"/>
      <c r="M339" s="220"/>
      <c r="N339" s="220"/>
      <c r="O339" s="220"/>
      <c r="P339" s="220"/>
      <c r="Q339" s="220"/>
      <c r="R339" s="225"/>
      <c r="T339" s="226"/>
      <c r="U339" s="220"/>
      <c r="V339" s="220"/>
      <c r="W339" s="220"/>
      <c r="X339" s="220"/>
      <c r="Y339" s="220"/>
      <c r="Z339" s="220"/>
      <c r="AA339" s="227"/>
      <c r="AT339" s="228" t="s">
        <v>156</v>
      </c>
      <c r="AU339" s="228" t="s">
        <v>99</v>
      </c>
      <c r="AV339" s="10" t="s">
        <v>99</v>
      </c>
      <c r="AW339" s="10" t="s">
        <v>33</v>
      </c>
      <c r="AX339" s="10" t="s">
        <v>83</v>
      </c>
      <c r="AY339" s="228" t="s">
        <v>148</v>
      </c>
    </row>
    <row r="340" spans="2:65" s="1" customFormat="1" ht="34.2" customHeight="1">
      <c r="B340" s="174"/>
      <c r="C340" s="209" t="s">
        <v>403</v>
      </c>
      <c r="D340" s="209" t="s">
        <v>149</v>
      </c>
      <c r="E340" s="210" t="s">
        <v>404</v>
      </c>
      <c r="F340" s="211" t="s">
        <v>405</v>
      </c>
      <c r="G340" s="211"/>
      <c r="H340" s="211"/>
      <c r="I340" s="211"/>
      <c r="J340" s="212" t="s">
        <v>384</v>
      </c>
      <c r="K340" s="213">
        <v>2.045</v>
      </c>
      <c r="L340" s="214">
        <v>0</v>
      </c>
      <c r="M340" s="214"/>
      <c r="N340" s="215">
        <f>ROUND(L340*K340,2)</f>
        <v>0</v>
      </c>
      <c r="O340" s="215"/>
      <c r="P340" s="215"/>
      <c r="Q340" s="215"/>
      <c r="R340" s="178"/>
      <c r="T340" s="216" t="s">
        <v>5</v>
      </c>
      <c r="U340" s="57" t="s">
        <v>40</v>
      </c>
      <c r="V340" s="48"/>
      <c r="W340" s="217">
        <f>V340*K340</f>
        <v>0</v>
      </c>
      <c r="X340" s="217">
        <v>0</v>
      </c>
      <c r="Y340" s="217">
        <f>X340*K340</f>
        <v>0</v>
      </c>
      <c r="Z340" s="217">
        <v>0</v>
      </c>
      <c r="AA340" s="218">
        <f>Z340*K340</f>
        <v>0</v>
      </c>
      <c r="AR340" s="23" t="s">
        <v>153</v>
      </c>
      <c r="AT340" s="23" t="s">
        <v>149</v>
      </c>
      <c r="AU340" s="23" t="s">
        <v>99</v>
      </c>
      <c r="AY340" s="23" t="s">
        <v>148</v>
      </c>
      <c r="BE340" s="133">
        <f>IF(U340="základní",N340,0)</f>
        <v>0</v>
      </c>
      <c r="BF340" s="133">
        <f>IF(U340="snížená",N340,0)</f>
        <v>0</v>
      </c>
      <c r="BG340" s="133">
        <f>IF(U340="zákl. přenesená",N340,0)</f>
        <v>0</v>
      </c>
      <c r="BH340" s="133">
        <f>IF(U340="sníž. přenesená",N340,0)</f>
        <v>0</v>
      </c>
      <c r="BI340" s="133">
        <f>IF(U340="nulová",N340,0)</f>
        <v>0</v>
      </c>
      <c r="BJ340" s="23" t="s">
        <v>83</v>
      </c>
      <c r="BK340" s="133">
        <f>ROUND(L340*K340,2)</f>
        <v>0</v>
      </c>
      <c r="BL340" s="23" t="s">
        <v>153</v>
      </c>
      <c r="BM340" s="23" t="s">
        <v>406</v>
      </c>
    </row>
    <row r="341" spans="2:51" s="10" customFormat="1" ht="14.4" customHeight="1">
      <c r="B341" s="219"/>
      <c r="C341" s="220"/>
      <c r="D341" s="220"/>
      <c r="E341" s="221" t="s">
        <v>5</v>
      </c>
      <c r="F341" s="222" t="s">
        <v>407</v>
      </c>
      <c r="G341" s="223"/>
      <c r="H341" s="223"/>
      <c r="I341" s="223"/>
      <c r="J341" s="220"/>
      <c r="K341" s="224">
        <v>2.045</v>
      </c>
      <c r="L341" s="220"/>
      <c r="M341" s="220"/>
      <c r="N341" s="220"/>
      <c r="O341" s="220"/>
      <c r="P341" s="220"/>
      <c r="Q341" s="220"/>
      <c r="R341" s="225"/>
      <c r="T341" s="226"/>
      <c r="U341" s="220"/>
      <c r="V341" s="220"/>
      <c r="W341" s="220"/>
      <c r="X341" s="220"/>
      <c r="Y341" s="220"/>
      <c r="Z341" s="220"/>
      <c r="AA341" s="227"/>
      <c r="AT341" s="228" t="s">
        <v>156</v>
      </c>
      <c r="AU341" s="228" t="s">
        <v>99</v>
      </c>
      <c r="AV341" s="10" t="s">
        <v>99</v>
      </c>
      <c r="AW341" s="10" t="s">
        <v>33</v>
      </c>
      <c r="AX341" s="10" t="s">
        <v>83</v>
      </c>
      <c r="AY341" s="228" t="s">
        <v>148</v>
      </c>
    </row>
    <row r="342" spans="2:63" s="9" customFormat="1" ht="29.85" customHeight="1">
      <c r="B342" s="196"/>
      <c r="C342" s="197"/>
      <c r="D342" s="206" t="s">
        <v>114</v>
      </c>
      <c r="E342" s="206"/>
      <c r="F342" s="206"/>
      <c r="G342" s="206"/>
      <c r="H342" s="206"/>
      <c r="I342" s="206"/>
      <c r="J342" s="206"/>
      <c r="K342" s="206"/>
      <c r="L342" s="206"/>
      <c r="M342" s="206"/>
      <c r="N342" s="207">
        <f>BK342</f>
        <v>0</v>
      </c>
      <c r="O342" s="208"/>
      <c r="P342" s="208"/>
      <c r="Q342" s="208"/>
      <c r="R342" s="199"/>
      <c r="T342" s="200"/>
      <c r="U342" s="197"/>
      <c r="V342" s="197"/>
      <c r="W342" s="201">
        <f>W343</f>
        <v>0</v>
      </c>
      <c r="X342" s="197"/>
      <c r="Y342" s="201">
        <f>Y343</f>
        <v>0</v>
      </c>
      <c r="Z342" s="197"/>
      <c r="AA342" s="202">
        <f>AA343</f>
        <v>0</v>
      </c>
      <c r="AR342" s="203" t="s">
        <v>83</v>
      </c>
      <c r="AT342" s="204" t="s">
        <v>74</v>
      </c>
      <c r="AU342" s="204" t="s">
        <v>83</v>
      </c>
      <c r="AY342" s="203" t="s">
        <v>148</v>
      </c>
      <c r="BK342" s="205">
        <f>BK343</f>
        <v>0</v>
      </c>
    </row>
    <row r="343" spans="2:65" s="1" customFormat="1" ht="22.8" customHeight="1">
      <c r="B343" s="174"/>
      <c r="C343" s="209" t="s">
        <v>408</v>
      </c>
      <c r="D343" s="209" t="s">
        <v>149</v>
      </c>
      <c r="E343" s="210" t="s">
        <v>409</v>
      </c>
      <c r="F343" s="211" t="s">
        <v>410</v>
      </c>
      <c r="G343" s="211"/>
      <c r="H343" s="211"/>
      <c r="I343" s="211"/>
      <c r="J343" s="212" t="s">
        <v>384</v>
      </c>
      <c r="K343" s="213">
        <v>1.205</v>
      </c>
      <c r="L343" s="214">
        <v>0</v>
      </c>
      <c r="M343" s="214"/>
      <c r="N343" s="215">
        <f>ROUND(L343*K343,2)</f>
        <v>0</v>
      </c>
      <c r="O343" s="215"/>
      <c r="P343" s="215"/>
      <c r="Q343" s="215"/>
      <c r="R343" s="178"/>
      <c r="T343" s="216" t="s">
        <v>5</v>
      </c>
      <c r="U343" s="57" t="s">
        <v>40</v>
      </c>
      <c r="V343" s="48"/>
      <c r="W343" s="217">
        <f>V343*K343</f>
        <v>0</v>
      </c>
      <c r="X343" s="217">
        <v>0</v>
      </c>
      <c r="Y343" s="217">
        <f>X343*K343</f>
        <v>0</v>
      </c>
      <c r="Z343" s="217">
        <v>0</v>
      </c>
      <c r="AA343" s="218">
        <f>Z343*K343</f>
        <v>0</v>
      </c>
      <c r="AR343" s="23" t="s">
        <v>153</v>
      </c>
      <c r="AT343" s="23" t="s">
        <v>149</v>
      </c>
      <c r="AU343" s="23" t="s">
        <v>99</v>
      </c>
      <c r="AY343" s="23" t="s">
        <v>148</v>
      </c>
      <c r="BE343" s="133">
        <f>IF(U343="základní",N343,0)</f>
        <v>0</v>
      </c>
      <c r="BF343" s="133">
        <f>IF(U343="snížená",N343,0)</f>
        <v>0</v>
      </c>
      <c r="BG343" s="133">
        <f>IF(U343="zákl. přenesená",N343,0)</f>
        <v>0</v>
      </c>
      <c r="BH343" s="133">
        <f>IF(U343="sníž. přenesená",N343,0)</f>
        <v>0</v>
      </c>
      <c r="BI343" s="133">
        <f>IF(U343="nulová",N343,0)</f>
        <v>0</v>
      </c>
      <c r="BJ343" s="23" t="s">
        <v>83</v>
      </c>
      <c r="BK343" s="133">
        <f>ROUND(L343*K343,2)</f>
        <v>0</v>
      </c>
      <c r="BL343" s="23" t="s">
        <v>153</v>
      </c>
      <c r="BM343" s="23" t="s">
        <v>411</v>
      </c>
    </row>
    <row r="344" spans="2:63" s="9" customFormat="1" ht="37.4" customHeight="1">
      <c r="B344" s="196"/>
      <c r="C344" s="197"/>
      <c r="D344" s="198" t="s">
        <v>115</v>
      </c>
      <c r="E344" s="198"/>
      <c r="F344" s="198"/>
      <c r="G344" s="198"/>
      <c r="H344" s="198"/>
      <c r="I344" s="198"/>
      <c r="J344" s="198"/>
      <c r="K344" s="198"/>
      <c r="L344" s="198"/>
      <c r="M344" s="198"/>
      <c r="N344" s="248">
        <f>BK344</f>
        <v>0</v>
      </c>
      <c r="O344" s="249"/>
      <c r="P344" s="249"/>
      <c r="Q344" s="249"/>
      <c r="R344" s="199"/>
      <c r="T344" s="200"/>
      <c r="U344" s="197"/>
      <c r="V344" s="197"/>
      <c r="W344" s="201">
        <f>W345+W360+W606+W612+W768+W771</f>
        <v>0</v>
      </c>
      <c r="X344" s="197"/>
      <c r="Y344" s="201">
        <f>Y345+Y360+Y606+Y612+Y768+Y771</f>
        <v>0.29318945999999996</v>
      </c>
      <c r="Z344" s="197"/>
      <c r="AA344" s="202">
        <f>AA345+AA360+AA606+AA612+AA768+AA771</f>
        <v>2.5144225000000002</v>
      </c>
      <c r="AR344" s="203" t="s">
        <v>99</v>
      </c>
      <c r="AT344" s="204" t="s">
        <v>74</v>
      </c>
      <c r="AU344" s="204" t="s">
        <v>75</v>
      </c>
      <c r="AY344" s="203" t="s">
        <v>148</v>
      </c>
      <c r="BK344" s="205">
        <f>BK345+BK360+BK606+BK612+BK768+BK771</f>
        <v>0</v>
      </c>
    </row>
    <row r="345" spans="2:63" s="9" customFormat="1" ht="19.9" customHeight="1">
      <c r="B345" s="196"/>
      <c r="C345" s="197"/>
      <c r="D345" s="206" t="s">
        <v>116</v>
      </c>
      <c r="E345" s="206"/>
      <c r="F345" s="206"/>
      <c r="G345" s="206"/>
      <c r="H345" s="206"/>
      <c r="I345" s="206"/>
      <c r="J345" s="206"/>
      <c r="K345" s="206"/>
      <c r="L345" s="206"/>
      <c r="M345" s="206"/>
      <c r="N345" s="207">
        <f>BK345</f>
        <v>0</v>
      </c>
      <c r="O345" s="208"/>
      <c r="P345" s="208"/>
      <c r="Q345" s="208"/>
      <c r="R345" s="199"/>
      <c r="T345" s="200"/>
      <c r="U345" s="197"/>
      <c r="V345" s="197"/>
      <c r="W345" s="201">
        <f>SUM(W346:W359)</f>
        <v>0</v>
      </c>
      <c r="X345" s="197"/>
      <c r="Y345" s="201">
        <f>SUM(Y346:Y359)</f>
        <v>0</v>
      </c>
      <c r="Z345" s="197"/>
      <c r="AA345" s="202">
        <f>SUM(AA346:AA359)</f>
        <v>0.2977725</v>
      </c>
      <c r="AR345" s="203" t="s">
        <v>99</v>
      </c>
      <c r="AT345" s="204" t="s">
        <v>74</v>
      </c>
      <c r="AU345" s="204" t="s">
        <v>83</v>
      </c>
      <c r="AY345" s="203" t="s">
        <v>148</v>
      </c>
      <c r="BK345" s="205">
        <f>SUM(BK346:BK359)</f>
        <v>0</v>
      </c>
    </row>
    <row r="346" spans="2:65" s="1" customFormat="1" ht="91.2" customHeight="1">
      <c r="B346" s="174"/>
      <c r="C346" s="209" t="s">
        <v>412</v>
      </c>
      <c r="D346" s="209" t="s">
        <v>149</v>
      </c>
      <c r="E346" s="210" t="s">
        <v>413</v>
      </c>
      <c r="F346" s="211" t="s">
        <v>414</v>
      </c>
      <c r="G346" s="211"/>
      <c r="H346" s="211"/>
      <c r="I346" s="211"/>
      <c r="J346" s="212" t="s">
        <v>246</v>
      </c>
      <c r="K346" s="213">
        <v>1</v>
      </c>
      <c r="L346" s="214">
        <v>0</v>
      </c>
      <c r="M346" s="214"/>
      <c r="N346" s="215">
        <f>ROUND(L346*K346,2)</f>
        <v>0</v>
      </c>
      <c r="O346" s="215"/>
      <c r="P346" s="215"/>
      <c r="Q346" s="215"/>
      <c r="R346" s="178"/>
      <c r="T346" s="216" t="s">
        <v>5</v>
      </c>
      <c r="U346" s="57" t="s">
        <v>40</v>
      </c>
      <c r="V346" s="48"/>
      <c r="W346" s="217">
        <f>V346*K346</f>
        <v>0</v>
      </c>
      <c r="X346" s="217">
        <v>0</v>
      </c>
      <c r="Y346" s="217">
        <f>X346*K346</f>
        <v>0</v>
      </c>
      <c r="Z346" s="217">
        <v>0</v>
      </c>
      <c r="AA346" s="218">
        <f>Z346*K346</f>
        <v>0</v>
      </c>
      <c r="AR346" s="23" t="s">
        <v>238</v>
      </c>
      <c r="AT346" s="23" t="s">
        <v>149</v>
      </c>
      <c r="AU346" s="23" t="s">
        <v>99</v>
      </c>
      <c r="AY346" s="23" t="s">
        <v>148</v>
      </c>
      <c r="BE346" s="133">
        <f>IF(U346="základní",N346,0)</f>
        <v>0</v>
      </c>
      <c r="BF346" s="133">
        <f>IF(U346="snížená",N346,0)</f>
        <v>0</v>
      </c>
      <c r="BG346" s="133">
        <f>IF(U346="zákl. přenesená",N346,0)</f>
        <v>0</v>
      </c>
      <c r="BH346" s="133">
        <f>IF(U346="sníž. přenesená",N346,0)</f>
        <v>0</v>
      </c>
      <c r="BI346" s="133">
        <f>IF(U346="nulová",N346,0)</f>
        <v>0</v>
      </c>
      <c r="BJ346" s="23" t="s">
        <v>83</v>
      </c>
      <c r="BK346" s="133">
        <f>ROUND(L346*K346,2)</f>
        <v>0</v>
      </c>
      <c r="BL346" s="23" t="s">
        <v>238</v>
      </c>
      <c r="BM346" s="23" t="s">
        <v>415</v>
      </c>
    </row>
    <row r="347" spans="2:65" s="1" customFormat="1" ht="91.2" customHeight="1">
      <c r="B347" s="174"/>
      <c r="C347" s="209" t="s">
        <v>416</v>
      </c>
      <c r="D347" s="209" t="s">
        <v>149</v>
      </c>
      <c r="E347" s="210" t="s">
        <v>417</v>
      </c>
      <c r="F347" s="211" t="s">
        <v>418</v>
      </c>
      <c r="G347" s="211"/>
      <c r="H347" s="211"/>
      <c r="I347" s="211"/>
      <c r="J347" s="212" t="s">
        <v>246</v>
      </c>
      <c r="K347" s="213">
        <v>1</v>
      </c>
      <c r="L347" s="214">
        <v>0</v>
      </c>
      <c r="M347" s="214"/>
      <c r="N347" s="215">
        <f>ROUND(L347*K347,2)</f>
        <v>0</v>
      </c>
      <c r="O347" s="215"/>
      <c r="P347" s="215"/>
      <c r="Q347" s="215"/>
      <c r="R347" s="178"/>
      <c r="T347" s="216" t="s">
        <v>5</v>
      </c>
      <c r="U347" s="57" t="s">
        <v>40</v>
      </c>
      <c r="V347" s="48"/>
      <c r="W347" s="217">
        <f>V347*K347</f>
        <v>0</v>
      </c>
      <c r="X347" s="217">
        <v>0</v>
      </c>
      <c r="Y347" s="217">
        <f>X347*K347</f>
        <v>0</v>
      </c>
      <c r="Z347" s="217">
        <v>0</v>
      </c>
      <c r="AA347" s="218">
        <f>Z347*K347</f>
        <v>0</v>
      </c>
      <c r="AR347" s="23" t="s">
        <v>238</v>
      </c>
      <c r="AT347" s="23" t="s">
        <v>149</v>
      </c>
      <c r="AU347" s="23" t="s">
        <v>99</v>
      </c>
      <c r="AY347" s="23" t="s">
        <v>148</v>
      </c>
      <c r="BE347" s="133">
        <f>IF(U347="základní",N347,0)</f>
        <v>0</v>
      </c>
      <c r="BF347" s="133">
        <f>IF(U347="snížená",N347,0)</f>
        <v>0</v>
      </c>
      <c r="BG347" s="133">
        <f>IF(U347="zákl. přenesená",N347,0)</f>
        <v>0</v>
      </c>
      <c r="BH347" s="133">
        <f>IF(U347="sníž. přenesená",N347,0)</f>
        <v>0</v>
      </c>
      <c r="BI347" s="133">
        <f>IF(U347="nulová",N347,0)</f>
        <v>0</v>
      </c>
      <c r="BJ347" s="23" t="s">
        <v>83</v>
      </c>
      <c r="BK347" s="133">
        <f>ROUND(L347*K347,2)</f>
        <v>0</v>
      </c>
      <c r="BL347" s="23" t="s">
        <v>238</v>
      </c>
      <c r="BM347" s="23" t="s">
        <v>419</v>
      </c>
    </row>
    <row r="348" spans="2:65" s="1" customFormat="1" ht="79.8" customHeight="1">
      <c r="B348" s="174"/>
      <c r="C348" s="209" t="s">
        <v>420</v>
      </c>
      <c r="D348" s="209" t="s">
        <v>149</v>
      </c>
      <c r="E348" s="210" t="s">
        <v>421</v>
      </c>
      <c r="F348" s="211" t="s">
        <v>422</v>
      </c>
      <c r="G348" s="211"/>
      <c r="H348" s="211"/>
      <c r="I348" s="211"/>
      <c r="J348" s="212" t="s">
        <v>246</v>
      </c>
      <c r="K348" s="213">
        <v>1</v>
      </c>
      <c r="L348" s="214">
        <v>0</v>
      </c>
      <c r="M348" s="214"/>
      <c r="N348" s="215">
        <f>ROUND(L348*K348,2)</f>
        <v>0</v>
      </c>
      <c r="O348" s="215"/>
      <c r="P348" s="215"/>
      <c r="Q348" s="215"/>
      <c r="R348" s="178"/>
      <c r="T348" s="216" t="s">
        <v>5</v>
      </c>
      <c r="U348" s="57" t="s">
        <v>40</v>
      </c>
      <c r="V348" s="48"/>
      <c r="W348" s="217">
        <f>V348*K348</f>
        <v>0</v>
      </c>
      <c r="X348" s="217">
        <v>0</v>
      </c>
      <c r="Y348" s="217">
        <f>X348*K348</f>
        <v>0</v>
      </c>
      <c r="Z348" s="217">
        <v>0</v>
      </c>
      <c r="AA348" s="218">
        <f>Z348*K348</f>
        <v>0</v>
      </c>
      <c r="AR348" s="23" t="s">
        <v>238</v>
      </c>
      <c r="AT348" s="23" t="s">
        <v>149</v>
      </c>
      <c r="AU348" s="23" t="s">
        <v>99</v>
      </c>
      <c r="AY348" s="23" t="s">
        <v>148</v>
      </c>
      <c r="BE348" s="133">
        <f>IF(U348="základní",N348,0)</f>
        <v>0</v>
      </c>
      <c r="BF348" s="133">
        <f>IF(U348="snížená",N348,0)</f>
        <v>0</v>
      </c>
      <c r="BG348" s="133">
        <f>IF(U348="zákl. přenesená",N348,0)</f>
        <v>0</v>
      </c>
      <c r="BH348" s="133">
        <f>IF(U348="sníž. přenesená",N348,0)</f>
        <v>0</v>
      </c>
      <c r="BI348" s="133">
        <f>IF(U348="nulová",N348,0)</f>
        <v>0</v>
      </c>
      <c r="BJ348" s="23" t="s">
        <v>83</v>
      </c>
      <c r="BK348" s="133">
        <f>ROUND(L348*K348,2)</f>
        <v>0</v>
      </c>
      <c r="BL348" s="23" t="s">
        <v>238</v>
      </c>
      <c r="BM348" s="23" t="s">
        <v>423</v>
      </c>
    </row>
    <row r="349" spans="2:65" s="1" customFormat="1" ht="45.6" customHeight="1">
      <c r="B349" s="174"/>
      <c r="C349" s="209" t="s">
        <v>424</v>
      </c>
      <c r="D349" s="209" t="s">
        <v>149</v>
      </c>
      <c r="E349" s="210" t="s">
        <v>425</v>
      </c>
      <c r="F349" s="211" t="s">
        <v>426</v>
      </c>
      <c r="G349" s="211"/>
      <c r="H349" s="211"/>
      <c r="I349" s="211"/>
      <c r="J349" s="212" t="s">
        <v>159</v>
      </c>
      <c r="K349" s="213">
        <v>0.842</v>
      </c>
      <c r="L349" s="214">
        <v>0</v>
      </c>
      <c r="M349" s="214"/>
      <c r="N349" s="215">
        <f>ROUND(L349*K349,2)</f>
        <v>0</v>
      </c>
      <c r="O349" s="215"/>
      <c r="P349" s="215"/>
      <c r="Q349" s="215"/>
      <c r="R349" s="178"/>
      <c r="T349" s="216" t="s">
        <v>5</v>
      </c>
      <c r="U349" s="57" t="s">
        <v>40</v>
      </c>
      <c r="V349" s="48"/>
      <c r="W349" s="217">
        <f>V349*K349</f>
        <v>0</v>
      </c>
      <c r="X349" s="217">
        <v>0</v>
      </c>
      <c r="Y349" s="217">
        <f>X349*K349</f>
        <v>0</v>
      </c>
      <c r="Z349" s="217">
        <v>0</v>
      </c>
      <c r="AA349" s="218">
        <f>Z349*K349</f>
        <v>0</v>
      </c>
      <c r="AR349" s="23" t="s">
        <v>238</v>
      </c>
      <c r="AT349" s="23" t="s">
        <v>149</v>
      </c>
      <c r="AU349" s="23" t="s">
        <v>99</v>
      </c>
      <c r="AY349" s="23" t="s">
        <v>148</v>
      </c>
      <c r="BE349" s="133">
        <f>IF(U349="základní",N349,0)</f>
        <v>0</v>
      </c>
      <c r="BF349" s="133">
        <f>IF(U349="snížená",N349,0)</f>
        <v>0</v>
      </c>
      <c r="BG349" s="133">
        <f>IF(U349="zákl. přenesená",N349,0)</f>
        <v>0</v>
      </c>
      <c r="BH349" s="133">
        <f>IF(U349="sníž. přenesená",N349,0)</f>
        <v>0</v>
      </c>
      <c r="BI349" s="133">
        <f>IF(U349="nulová",N349,0)</f>
        <v>0</v>
      </c>
      <c r="BJ349" s="23" t="s">
        <v>83</v>
      </c>
      <c r="BK349" s="133">
        <f>ROUND(L349*K349,2)</f>
        <v>0</v>
      </c>
      <c r="BL349" s="23" t="s">
        <v>238</v>
      </c>
      <c r="BM349" s="23" t="s">
        <v>427</v>
      </c>
    </row>
    <row r="350" spans="2:51" s="10" customFormat="1" ht="14.4" customHeight="1">
      <c r="B350" s="219"/>
      <c r="C350" s="220"/>
      <c r="D350" s="220"/>
      <c r="E350" s="221" t="s">
        <v>5</v>
      </c>
      <c r="F350" s="222" t="s">
        <v>428</v>
      </c>
      <c r="G350" s="223"/>
      <c r="H350" s="223"/>
      <c r="I350" s="223"/>
      <c r="J350" s="220"/>
      <c r="K350" s="224">
        <v>0.842</v>
      </c>
      <c r="L350" s="220"/>
      <c r="M350" s="220"/>
      <c r="N350" s="220"/>
      <c r="O350" s="220"/>
      <c r="P350" s="220"/>
      <c r="Q350" s="220"/>
      <c r="R350" s="225"/>
      <c r="T350" s="226"/>
      <c r="U350" s="220"/>
      <c r="V350" s="220"/>
      <c r="W350" s="220"/>
      <c r="X350" s="220"/>
      <c r="Y350" s="220"/>
      <c r="Z350" s="220"/>
      <c r="AA350" s="227"/>
      <c r="AT350" s="228" t="s">
        <v>156</v>
      </c>
      <c r="AU350" s="228" t="s">
        <v>99</v>
      </c>
      <c r="AV350" s="10" t="s">
        <v>99</v>
      </c>
      <c r="AW350" s="10" t="s">
        <v>33</v>
      </c>
      <c r="AX350" s="10" t="s">
        <v>83</v>
      </c>
      <c r="AY350" s="228" t="s">
        <v>148</v>
      </c>
    </row>
    <row r="351" spans="2:65" s="1" customFormat="1" ht="34.2" customHeight="1">
      <c r="B351" s="174"/>
      <c r="C351" s="209" t="s">
        <v>429</v>
      </c>
      <c r="D351" s="209" t="s">
        <v>149</v>
      </c>
      <c r="E351" s="210" t="s">
        <v>430</v>
      </c>
      <c r="F351" s="211" t="s">
        <v>431</v>
      </c>
      <c r="G351" s="211"/>
      <c r="H351" s="211"/>
      <c r="I351" s="211"/>
      <c r="J351" s="212" t="s">
        <v>246</v>
      </c>
      <c r="K351" s="213">
        <v>0.842</v>
      </c>
      <c r="L351" s="214">
        <v>0</v>
      </c>
      <c r="M351" s="214"/>
      <c r="N351" s="215">
        <f>ROUND(L351*K351,2)</f>
        <v>0</v>
      </c>
      <c r="O351" s="215"/>
      <c r="P351" s="215"/>
      <c r="Q351" s="215"/>
      <c r="R351" s="178"/>
      <c r="T351" s="216" t="s">
        <v>5</v>
      </c>
      <c r="U351" s="57" t="s">
        <v>40</v>
      </c>
      <c r="V351" s="48"/>
      <c r="W351" s="217">
        <f>V351*K351</f>
        <v>0</v>
      </c>
      <c r="X351" s="217">
        <v>0</v>
      </c>
      <c r="Y351" s="217">
        <f>X351*K351</f>
        <v>0</v>
      </c>
      <c r="Z351" s="217">
        <v>0</v>
      </c>
      <c r="AA351" s="218">
        <f>Z351*K351</f>
        <v>0</v>
      </c>
      <c r="AR351" s="23" t="s">
        <v>238</v>
      </c>
      <c r="AT351" s="23" t="s">
        <v>149</v>
      </c>
      <c r="AU351" s="23" t="s">
        <v>99</v>
      </c>
      <c r="AY351" s="23" t="s">
        <v>148</v>
      </c>
      <c r="BE351" s="133">
        <f>IF(U351="základní",N351,0)</f>
        <v>0</v>
      </c>
      <c r="BF351" s="133">
        <f>IF(U351="snížená",N351,0)</f>
        <v>0</v>
      </c>
      <c r="BG351" s="133">
        <f>IF(U351="zákl. přenesená",N351,0)</f>
        <v>0</v>
      </c>
      <c r="BH351" s="133">
        <f>IF(U351="sníž. přenesená",N351,0)</f>
        <v>0</v>
      </c>
      <c r="BI351" s="133">
        <f>IF(U351="nulová",N351,0)</f>
        <v>0</v>
      </c>
      <c r="BJ351" s="23" t="s">
        <v>83</v>
      </c>
      <c r="BK351" s="133">
        <f>ROUND(L351*K351,2)</f>
        <v>0</v>
      </c>
      <c r="BL351" s="23" t="s">
        <v>238</v>
      </c>
      <c r="BM351" s="23" t="s">
        <v>432</v>
      </c>
    </row>
    <row r="352" spans="2:65" s="1" customFormat="1" ht="22.8" customHeight="1">
      <c r="B352" s="174"/>
      <c r="C352" s="209" t="s">
        <v>433</v>
      </c>
      <c r="D352" s="209" t="s">
        <v>149</v>
      </c>
      <c r="E352" s="210" t="s">
        <v>434</v>
      </c>
      <c r="F352" s="211" t="s">
        <v>435</v>
      </c>
      <c r="G352" s="211"/>
      <c r="H352" s="211"/>
      <c r="I352" s="211"/>
      <c r="J352" s="212" t="s">
        <v>159</v>
      </c>
      <c r="K352" s="213">
        <v>7.65</v>
      </c>
      <c r="L352" s="214">
        <v>0</v>
      </c>
      <c r="M352" s="214"/>
      <c r="N352" s="215">
        <f>ROUND(L352*K352,2)</f>
        <v>0</v>
      </c>
      <c r="O352" s="215"/>
      <c r="P352" s="215"/>
      <c r="Q352" s="215"/>
      <c r="R352" s="178"/>
      <c r="T352" s="216" t="s">
        <v>5</v>
      </c>
      <c r="U352" s="57" t="s">
        <v>40</v>
      </c>
      <c r="V352" s="48"/>
      <c r="W352" s="217">
        <f>V352*K352</f>
        <v>0</v>
      </c>
      <c r="X352" s="217">
        <v>0</v>
      </c>
      <c r="Y352" s="217">
        <f>X352*K352</f>
        <v>0</v>
      </c>
      <c r="Z352" s="217">
        <v>0.02465</v>
      </c>
      <c r="AA352" s="218">
        <f>Z352*K352</f>
        <v>0.1885725</v>
      </c>
      <c r="AR352" s="23" t="s">
        <v>238</v>
      </c>
      <c r="AT352" s="23" t="s">
        <v>149</v>
      </c>
      <c r="AU352" s="23" t="s">
        <v>99</v>
      </c>
      <c r="AY352" s="23" t="s">
        <v>148</v>
      </c>
      <c r="BE352" s="133">
        <f>IF(U352="základní",N352,0)</f>
        <v>0</v>
      </c>
      <c r="BF352" s="133">
        <f>IF(U352="snížená",N352,0)</f>
        <v>0</v>
      </c>
      <c r="BG352" s="133">
        <f>IF(U352="zákl. přenesená",N352,0)</f>
        <v>0</v>
      </c>
      <c r="BH352" s="133">
        <f>IF(U352="sníž. přenesená",N352,0)</f>
        <v>0</v>
      </c>
      <c r="BI352" s="133">
        <f>IF(U352="nulová",N352,0)</f>
        <v>0</v>
      </c>
      <c r="BJ352" s="23" t="s">
        <v>83</v>
      </c>
      <c r="BK352" s="133">
        <f>ROUND(L352*K352,2)</f>
        <v>0</v>
      </c>
      <c r="BL352" s="23" t="s">
        <v>238</v>
      </c>
      <c r="BM352" s="23" t="s">
        <v>436</v>
      </c>
    </row>
    <row r="353" spans="2:51" s="10" customFormat="1" ht="14.4" customHeight="1">
      <c r="B353" s="219"/>
      <c r="C353" s="220"/>
      <c r="D353" s="220"/>
      <c r="E353" s="221" t="s">
        <v>5</v>
      </c>
      <c r="F353" s="222" t="s">
        <v>204</v>
      </c>
      <c r="G353" s="223"/>
      <c r="H353" s="223"/>
      <c r="I353" s="223"/>
      <c r="J353" s="220"/>
      <c r="K353" s="224">
        <v>3.18</v>
      </c>
      <c r="L353" s="220"/>
      <c r="M353" s="220"/>
      <c r="N353" s="220"/>
      <c r="O353" s="220"/>
      <c r="P353" s="220"/>
      <c r="Q353" s="220"/>
      <c r="R353" s="225"/>
      <c r="T353" s="226"/>
      <c r="U353" s="220"/>
      <c r="V353" s="220"/>
      <c r="W353" s="220"/>
      <c r="X353" s="220"/>
      <c r="Y353" s="220"/>
      <c r="Z353" s="220"/>
      <c r="AA353" s="227"/>
      <c r="AT353" s="228" t="s">
        <v>156</v>
      </c>
      <c r="AU353" s="228" t="s">
        <v>99</v>
      </c>
      <c r="AV353" s="10" t="s">
        <v>99</v>
      </c>
      <c r="AW353" s="10" t="s">
        <v>33</v>
      </c>
      <c r="AX353" s="10" t="s">
        <v>75</v>
      </c>
      <c r="AY353" s="228" t="s">
        <v>148</v>
      </c>
    </row>
    <row r="354" spans="2:51" s="10" customFormat="1" ht="14.4" customHeight="1">
      <c r="B354" s="219"/>
      <c r="C354" s="220"/>
      <c r="D354" s="220"/>
      <c r="E354" s="221" t="s">
        <v>5</v>
      </c>
      <c r="F354" s="238" t="s">
        <v>205</v>
      </c>
      <c r="G354" s="220"/>
      <c r="H354" s="220"/>
      <c r="I354" s="220"/>
      <c r="J354" s="220"/>
      <c r="K354" s="224">
        <v>4.47</v>
      </c>
      <c r="L354" s="220"/>
      <c r="M354" s="220"/>
      <c r="N354" s="220"/>
      <c r="O354" s="220"/>
      <c r="P354" s="220"/>
      <c r="Q354" s="220"/>
      <c r="R354" s="225"/>
      <c r="T354" s="226"/>
      <c r="U354" s="220"/>
      <c r="V354" s="220"/>
      <c r="W354" s="220"/>
      <c r="X354" s="220"/>
      <c r="Y354" s="220"/>
      <c r="Z354" s="220"/>
      <c r="AA354" s="227"/>
      <c r="AT354" s="228" t="s">
        <v>156</v>
      </c>
      <c r="AU354" s="228" t="s">
        <v>99</v>
      </c>
      <c r="AV354" s="10" t="s">
        <v>99</v>
      </c>
      <c r="AW354" s="10" t="s">
        <v>33</v>
      </c>
      <c r="AX354" s="10" t="s">
        <v>75</v>
      </c>
      <c r="AY354" s="228" t="s">
        <v>148</v>
      </c>
    </row>
    <row r="355" spans="2:51" s="12" customFormat="1" ht="14.4" customHeight="1">
      <c r="B355" s="239"/>
      <c r="C355" s="240"/>
      <c r="D355" s="240"/>
      <c r="E355" s="241" t="s">
        <v>5</v>
      </c>
      <c r="F355" s="242" t="s">
        <v>178</v>
      </c>
      <c r="G355" s="240"/>
      <c r="H355" s="240"/>
      <c r="I355" s="240"/>
      <c r="J355" s="240"/>
      <c r="K355" s="243">
        <v>7.65</v>
      </c>
      <c r="L355" s="240"/>
      <c r="M355" s="240"/>
      <c r="N355" s="240"/>
      <c r="O355" s="240"/>
      <c r="P355" s="240"/>
      <c r="Q355" s="240"/>
      <c r="R355" s="244"/>
      <c r="T355" s="245"/>
      <c r="U355" s="240"/>
      <c r="V355" s="240"/>
      <c r="W355" s="240"/>
      <c r="X355" s="240"/>
      <c r="Y355" s="240"/>
      <c r="Z355" s="240"/>
      <c r="AA355" s="246"/>
      <c r="AT355" s="247" t="s">
        <v>156</v>
      </c>
      <c r="AU355" s="247" t="s">
        <v>99</v>
      </c>
      <c r="AV355" s="12" t="s">
        <v>153</v>
      </c>
      <c r="AW355" s="12" t="s">
        <v>33</v>
      </c>
      <c r="AX355" s="12" t="s">
        <v>83</v>
      </c>
      <c r="AY355" s="247" t="s">
        <v>148</v>
      </c>
    </row>
    <row r="356" spans="2:65" s="1" customFormat="1" ht="22.8" customHeight="1">
      <c r="B356" s="174"/>
      <c r="C356" s="209" t="s">
        <v>437</v>
      </c>
      <c r="D356" s="209" t="s">
        <v>149</v>
      </c>
      <c r="E356" s="210" t="s">
        <v>438</v>
      </c>
      <c r="F356" s="211" t="s">
        <v>439</v>
      </c>
      <c r="G356" s="211"/>
      <c r="H356" s="211"/>
      <c r="I356" s="211"/>
      <c r="J356" s="212" t="s">
        <v>159</v>
      </c>
      <c r="K356" s="213">
        <v>7.65</v>
      </c>
      <c r="L356" s="214">
        <v>0</v>
      </c>
      <c r="M356" s="214"/>
      <c r="N356" s="215">
        <f>ROUND(L356*K356,2)</f>
        <v>0</v>
      </c>
      <c r="O356" s="215"/>
      <c r="P356" s="215"/>
      <c r="Q356" s="215"/>
      <c r="R356" s="178"/>
      <c r="T356" s="216" t="s">
        <v>5</v>
      </c>
      <c r="U356" s="57" t="s">
        <v>40</v>
      </c>
      <c r="V356" s="48"/>
      <c r="W356" s="217">
        <f>V356*K356</f>
        <v>0</v>
      </c>
      <c r="X356" s="217">
        <v>0</v>
      </c>
      <c r="Y356" s="217">
        <f>X356*K356</f>
        <v>0</v>
      </c>
      <c r="Z356" s="217">
        <v>0.008</v>
      </c>
      <c r="AA356" s="218">
        <f>Z356*K356</f>
        <v>0.061200000000000004</v>
      </c>
      <c r="AR356" s="23" t="s">
        <v>238</v>
      </c>
      <c r="AT356" s="23" t="s">
        <v>149</v>
      </c>
      <c r="AU356" s="23" t="s">
        <v>99</v>
      </c>
      <c r="AY356" s="23" t="s">
        <v>148</v>
      </c>
      <c r="BE356" s="133">
        <f>IF(U356="základní",N356,0)</f>
        <v>0</v>
      </c>
      <c r="BF356" s="133">
        <f>IF(U356="snížená",N356,0)</f>
        <v>0</v>
      </c>
      <c r="BG356" s="133">
        <f>IF(U356="zákl. přenesená",N356,0)</f>
        <v>0</v>
      </c>
      <c r="BH356" s="133">
        <f>IF(U356="sníž. přenesená",N356,0)</f>
        <v>0</v>
      </c>
      <c r="BI356" s="133">
        <f>IF(U356="nulová",N356,0)</f>
        <v>0</v>
      </c>
      <c r="BJ356" s="23" t="s">
        <v>83</v>
      </c>
      <c r="BK356" s="133">
        <f>ROUND(L356*K356,2)</f>
        <v>0</v>
      </c>
      <c r="BL356" s="23" t="s">
        <v>238</v>
      </c>
      <c r="BM356" s="23" t="s">
        <v>440</v>
      </c>
    </row>
    <row r="357" spans="2:65" s="1" customFormat="1" ht="22.8" customHeight="1">
      <c r="B357" s="174"/>
      <c r="C357" s="209" t="s">
        <v>441</v>
      </c>
      <c r="D357" s="209" t="s">
        <v>149</v>
      </c>
      <c r="E357" s="210" t="s">
        <v>442</v>
      </c>
      <c r="F357" s="211" t="s">
        <v>443</v>
      </c>
      <c r="G357" s="211"/>
      <c r="H357" s="211"/>
      <c r="I357" s="211"/>
      <c r="J357" s="212" t="s">
        <v>246</v>
      </c>
      <c r="K357" s="213">
        <v>2</v>
      </c>
      <c r="L357" s="214">
        <v>0</v>
      </c>
      <c r="M357" s="214"/>
      <c r="N357" s="215">
        <f>ROUND(L357*K357,2)</f>
        <v>0</v>
      </c>
      <c r="O357" s="215"/>
      <c r="P357" s="215"/>
      <c r="Q357" s="215"/>
      <c r="R357" s="178"/>
      <c r="T357" s="216" t="s">
        <v>5</v>
      </c>
      <c r="U357" s="57" t="s">
        <v>40</v>
      </c>
      <c r="V357" s="48"/>
      <c r="W357" s="217">
        <f>V357*K357</f>
        <v>0</v>
      </c>
      <c r="X357" s="217">
        <v>0</v>
      </c>
      <c r="Y357" s="217">
        <f>X357*K357</f>
        <v>0</v>
      </c>
      <c r="Z357" s="217">
        <v>0.024</v>
      </c>
      <c r="AA357" s="218">
        <f>Z357*K357</f>
        <v>0.048</v>
      </c>
      <c r="AR357" s="23" t="s">
        <v>238</v>
      </c>
      <c r="AT357" s="23" t="s">
        <v>149</v>
      </c>
      <c r="AU357" s="23" t="s">
        <v>99</v>
      </c>
      <c r="AY357" s="23" t="s">
        <v>148</v>
      </c>
      <c r="BE357" s="133">
        <f>IF(U357="základní",N357,0)</f>
        <v>0</v>
      </c>
      <c r="BF357" s="133">
        <f>IF(U357="snížená",N357,0)</f>
        <v>0</v>
      </c>
      <c r="BG357" s="133">
        <f>IF(U357="zákl. přenesená",N357,0)</f>
        <v>0</v>
      </c>
      <c r="BH357" s="133">
        <f>IF(U357="sníž. přenesená",N357,0)</f>
        <v>0</v>
      </c>
      <c r="BI357" s="133">
        <f>IF(U357="nulová",N357,0)</f>
        <v>0</v>
      </c>
      <c r="BJ357" s="23" t="s">
        <v>83</v>
      </c>
      <c r="BK357" s="133">
        <f>ROUND(L357*K357,2)</f>
        <v>0</v>
      </c>
      <c r="BL357" s="23" t="s">
        <v>238</v>
      </c>
      <c r="BM357" s="23" t="s">
        <v>444</v>
      </c>
    </row>
    <row r="358" spans="2:51" s="10" customFormat="1" ht="14.4" customHeight="1">
      <c r="B358" s="219"/>
      <c r="C358" s="220"/>
      <c r="D358" s="220"/>
      <c r="E358" s="221" t="s">
        <v>5</v>
      </c>
      <c r="F358" s="222" t="s">
        <v>445</v>
      </c>
      <c r="G358" s="223"/>
      <c r="H358" s="223"/>
      <c r="I358" s="223"/>
      <c r="J358" s="220"/>
      <c r="K358" s="224">
        <v>2</v>
      </c>
      <c r="L358" s="220"/>
      <c r="M358" s="220"/>
      <c r="N358" s="220"/>
      <c r="O358" s="220"/>
      <c r="P358" s="220"/>
      <c r="Q358" s="220"/>
      <c r="R358" s="225"/>
      <c r="T358" s="226"/>
      <c r="U358" s="220"/>
      <c r="V358" s="220"/>
      <c r="W358" s="220"/>
      <c r="X358" s="220"/>
      <c r="Y358" s="220"/>
      <c r="Z358" s="220"/>
      <c r="AA358" s="227"/>
      <c r="AT358" s="228" t="s">
        <v>156</v>
      </c>
      <c r="AU358" s="228" t="s">
        <v>99</v>
      </c>
      <c r="AV358" s="10" t="s">
        <v>99</v>
      </c>
      <c r="AW358" s="10" t="s">
        <v>33</v>
      </c>
      <c r="AX358" s="10" t="s">
        <v>83</v>
      </c>
      <c r="AY358" s="228" t="s">
        <v>148</v>
      </c>
    </row>
    <row r="359" spans="2:65" s="1" customFormat="1" ht="34.2" customHeight="1">
      <c r="B359" s="174"/>
      <c r="C359" s="209" t="s">
        <v>446</v>
      </c>
      <c r="D359" s="209" t="s">
        <v>149</v>
      </c>
      <c r="E359" s="210" t="s">
        <v>447</v>
      </c>
      <c r="F359" s="211" t="s">
        <v>448</v>
      </c>
      <c r="G359" s="211"/>
      <c r="H359" s="211"/>
      <c r="I359" s="211"/>
      <c r="J359" s="212" t="s">
        <v>449</v>
      </c>
      <c r="K359" s="250">
        <v>0</v>
      </c>
      <c r="L359" s="214">
        <v>0</v>
      </c>
      <c r="M359" s="214"/>
      <c r="N359" s="215">
        <f>ROUND(L359*K359,2)</f>
        <v>0</v>
      </c>
      <c r="O359" s="215"/>
      <c r="P359" s="215"/>
      <c r="Q359" s="215"/>
      <c r="R359" s="178"/>
      <c r="T359" s="216" t="s">
        <v>5</v>
      </c>
      <c r="U359" s="57" t="s">
        <v>40</v>
      </c>
      <c r="V359" s="48"/>
      <c r="W359" s="217">
        <f>V359*K359</f>
        <v>0</v>
      </c>
      <c r="X359" s="217">
        <v>0</v>
      </c>
      <c r="Y359" s="217">
        <f>X359*K359</f>
        <v>0</v>
      </c>
      <c r="Z359" s="217">
        <v>0</v>
      </c>
      <c r="AA359" s="218">
        <f>Z359*K359</f>
        <v>0</v>
      </c>
      <c r="AR359" s="23" t="s">
        <v>238</v>
      </c>
      <c r="AT359" s="23" t="s">
        <v>149</v>
      </c>
      <c r="AU359" s="23" t="s">
        <v>99</v>
      </c>
      <c r="AY359" s="23" t="s">
        <v>148</v>
      </c>
      <c r="BE359" s="133">
        <f>IF(U359="základní",N359,0)</f>
        <v>0</v>
      </c>
      <c r="BF359" s="133">
        <f>IF(U359="snížená",N359,0)</f>
        <v>0</v>
      </c>
      <c r="BG359" s="133">
        <f>IF(U359="zákl. přenesená",N359,0)</f>
        <v>0</v>
      </c>
      <c r="BH359" s="133">
        <f>IF(U359="sníž. přenesená",N359,0)</f>
        <v>0</v>
      </c>
      <c r="BI359" s="133">
        <f>IF(U359="nulová",N359,0)</f>
        <v>0</v>
      </c>
      <c r="BJ359" s="23" t="s">
        <v>83</v>
      </c>
      <c r="BK359" s="133">
        <f>ROUND(L359*K359,2)</f>
        <v>0</v>
      </c>
      <c r="BL359" s="23" t="s">
        <v>238</v>
      </c>
      <c r="BM359" s="23" t="s">
        <v>450</v>
      </c>
    </row>
    <row r="360" spans="2:63" s="9" customFormat="1" ht="29.85" customHeight="1">
      <c r="B360" s="196"/>
      <c r="C360" s="197"/>
      <c r="D360" s="206" t="s">
        <v>117</v>
      </c>
      <c r="E360" s="206"/>
      <c r="F360" s="206"/>
      <c r="G360" s="206"/>
      <c r="H360" s="206"/>
      <c r="I360" s="206"/>
      <c r="J360" s="206"/>
      <c r="K360" s="206"/>
      <c r="L360" s="206"/>
      <c r="M360" s="206"/>
      <c r="N360" s="251">
        <f>BK360</f>
        <v>0</v>
      </c>
      <c r="O360" s="252"/>
      <c r="P360" s="252"/>
      <c r="Q360" s="252"/>
      <c r="R360" s="199"/>
      <c r="T360" s="200"/>
      <c r="U360" s="197"/>
      <c r="V360" s="197"/>
      <c r="W360" s="201">
        <f>SUM(W361:W605)</f>
        <v>0</v>
      </c>
      <c r="X360" s="197"/>
      <c r="Y360" s="201">
        <f>SUM(Y361:Y605)</f>
        <v>0</v>
      </c>
      <c r="Z360" s="197"/>
      <c r="AA360" s="202">
        <f>SUM(AA361:AA605)</f>
        <v>0</v>
      </c>
      <c r="AR360" s="203" t="s">
        <v>99</v>
      </c>
      <c r="AT360" s="204" t="s">
        <v>74</v>
      </c>
      <c r="AU360" s="204" t="s">
        <v>83</v>
      </c>
      <c r="AY360" s="203" t="s">
        <v>148</v>
      </c>
      <c r="BK360" s="205">
        <f>SUM(BK361:BK605)</f>
        <v>0</v>
      </c>
    </row>
    <row r="361" spans="2:65" s="1" customFormat="1" ht="22.8" customHeight="1">
      <c r="B361" s="174"/>
      <c r="C361" s="209" t="s">
        <v>451</v>
      </c>
      <c r="D361" s="209" t="s">
        <v>149</v>
      </c>
      <c r="E361" s="210" t="s">
        <v>452</v>
      </c>
      <c r="F361" s="211" t="s">
        <v>453</v>
      </c>
      <c r="G361" s="211"/>
      <c r="H361" s="211"/>
      <c r="I361" s="211"/>
      <c r="J361" s="212" t="s">
        <v>246</v>
      </c>
      <c r="K361" s="213">
        <v>26</v>
      </c>
      <c r="L361" s="214">
        <v>0</v>
      </c>
      <c r="M361" s="214"/>
      <c r="N361" s="215">
        <f>ROUND(L361*K361,2)</f>
        <v>0</v>
      </c>
      <c r="O361" s="215"/>
      <c r="P361" s="215"/>
      <c r="Q361" s="215"/>
      <c r="R361" s="178"/>
      <c r="T361" s="216" t="s">
        <v>5</v>
      </c>
      <c r="U361" s="57" t="s">
        <v>40</v>
      </c>
      <c r="V361" s="48"/>
      <c r="W361" s="217">
        <f>V361*K361</f>
        <v>0</v>
      </c>
      <c r="X361" s="217">
        <v>0</v>
      </c>
      <c r="Y361" s="217">
        <f>X361*K361</f>
        <v>0</v>
      </c>
      <c r="Z361" s="217">
        <v>0</v>
      </c>
      <c r="AA361" s="218">
        <f>Z361*K361</f>
        <v>0</v>
      </c>
      <c r="AR361" s="23" t="s">
        <v>238</v>
      </c>
      <c r="AT361" s="23" t="s">
        <v>149</v>
      </c>
      <c r="AU361" s="23" t="s">
        <v>99</v>
      </c>
      <c r="AY361" s="23" t="s">
        <v>148</v>
      </c>
      <c r="BE361" s="133">
        <f>IF(U361="základní",N361,0)</f>
        <v>0</v>
      </c>
      <c r="BF361" s="133">
        <f>IF(U361="snížená",N361,0)</f>
        <v>0</v>
      </c>
      <c r="BG361" s="133">
        <f>IF(U361="zákl. přenesená",N361,0)</f>
        <v>0</v>
      </c>
      <c r="BH361" s="133">
        <f>IF(U361="sníž. přenesená",N361,0)</f>
        <v>0</v>
      </c>
      <c r="BI361" s="133">
        <f>IF(U361="nulová",N361,0)</f>
        <v>0</v>
      </c>
      <c r="BJ361" s="23" t="s">
        <v>83</v>
      </c>
      <c r="BK361" s="133">
        <f>ROUND(L361*K361,2)</f>
        <v>0</v>
      </c>
      <c r="BL361" s="23" t="s">
        <v>238</v>
      </c>
      <c r="BM361" s="23" t="s">
        <v>454</v>
      </c>
    </row>
    <row r="362" spans="2:51" s="10" customFormat="1" ht="14.4" customHeight="1">
      <c r="B362" s="219"/>
      <c r="C362" s="220"/>
      <c r="D362" s="220"/>
      <c r="E362" s="221" t="s">
        <v>5</v>
      </c>
      <c r="F362" s="222" t="s">
        <v>455</v>
      </c>
      <c r="G362" s="223"/>
      <c r="H362" s="223"/>
      <c r="I362" s="223"/>
      <c r="J362" s="220"/>
      <c r="K362" s="224">
        <v>1</v>
      </c>
      <c r="L362" s="220"/>
      <c r="M362" s="220"/>
      <c r="N362" s="220"/>
      <c r="O362" s="220"/>
      <c r="P362" s="220"/>
      <c r="Q362" s="220"/>
      <c r="R362" s="225"/>
      <c r="T362" s="226"/>
      <c r="U362" s="220"/>
      <c r="V362" s="220"/>
      <c r="W362" s="220"/>
      <c r="X362" s="220"/>
      <c r="Y362" s="220"/>
      <c r="Z362" s="220"/>
      <c r="AA362" s="227"/>
      <c r="AT362" s="228" t="s">
        <v>156</v>
      </c>
      <c r="AU362" s="228" t="s">
        <v>99</v>
      </c>
      <c r="AV362" s="10" t="s">
        <v>99</v>
      </c>
      <c r="AW362" s="10" t="s">
        <v>33</v>
      </c>
      <c r="AX362" s="10" t="s">
        <v>75</v>
      </c>
      <c r="AY362" s="228" t="s">
        <v>148</v>
      </c>
    </row>
    <row r="363" spans="2:51" s="10" customFormat="1" ht="14.4" customHeight="1">
      <c r="B363" s="219"/>
      <c r="C363" s="220"/>
      <c r="D363" s="220"/>
      <c r="E363" s="221" t="s">
        <v>5</v>
      </c>
      <c r="F363" s="238" t="s">
        <v>456</v>
      </c>
      <c r="G363" s="220"/>
      <c r="H363" s="220"/>
      <c r="I363" s="220"/>
      <c r="J363" s="220"/>
      <c r="K363" s="224">
        <v>1</v>
      </c>
      <c r="L363" s="220"/>
      <c r="M363" s="220"/>
      <c r="N363" s="220"/>
      <c r="O363" s="220"/>
      <c r="P363" s="220"/>
      <c r="Q363" s="220"/>
      <c r="R363" s="225"/>
      <c r="T363" s="226"/>
      <c r="U363" s="220"/>
      <c r="V363" s="220"/>
      <c r="W363" s="220"/>
      <c r="X363" s="220"/>
      <c r="Y363" s="220"/>
      <c r="Z363" s="220"/>
      <c r="AA363" s="227"/>
      <c r="AT363" s="228" t="s">
        <v>156</v>
      </c>
      <c r="AU363" s="228" t="s">
        <v>99</v>
      </c>
      <c r="AV363" s="10" t="s">
        <v>99</v>
      </c>
      <c r="AW363" s="10" t="s">
        <v>33</v>
      </c>
      <c r="AX363" s="10" t="s">
        <v>75</v>
      </c>
      <c r="AY363" s="228" t="s">
        <v>148</v>
      </c>
    </row>
    <row r="364" spans="2:51" s="10" customFormat="1" ht="14.4" customHeight="1">
      <c r="B364" s="219"/>
      <c r="C364" s="220"/>
      <c r="D364" s="220"/>
      <c r="E364" s="221" t="s">
        <v>5</v>
      </c>
      <c r="F364" s="238" t="s">
        <v>457</v>
      </c>
      <c r="G364" s="220"/>
      <c r="H364" s="220"/>
      <c r="I364" s="220"/>
      <c r="J364" s="220"/>
      <c r="K364" s="224">
        <v>1</v>
      </c>
      <c r="L364" s="220"/>
      <c r="M364" s="220"/>
      <c r="N364" s="220"/>
      <c r="O364" s="220"/>
      <c r="P364" s="220"/>
      <c r="Q364" s="220"/>
      <c r="R364" s="225"/>
      <c r="T364" s="226"/>
      <c r="U364" s="220"/>
      <c r="V364" s="220"/>
      <c r="W364" s="220"/>
      <c r="X364" s="220"/>
      <c r="Y364" s="220"/>
      <c r="Z364" s="220"/>
      <c r="AA364" s="227"/>
      <c r="AT364" s="228" t="s">
        <v>156</v>
      </c>
      <c r="AU364" s="228" t="s">
        <v>99</v>
      </c>
      <c r="AV364" s="10" t="s">
        <v>99</v>
      </c>
      <c r="AW364" s="10" t="s">
        <v>33</v>
      </c>
      <c r="AX364" s="10" t="s">
        <v>75</v>
      </c>
      <c r="AY364" s="228" t="s">
        <v>148</v>
      </c>
    </row>
    <row r="365" spans="2:51" s="10" customFormat="1" ht="14.4" customHeight="1">
      <c r="B365" s="219"/>
      <c r="C365" s="220"/>
      <c r="D365" s="220"/>
      <c r="E365" s="221" t="s">
        <v>5</v>
      </c>
      <c r="F365" s="238" t="s">
        <v>458</v>
      </c>
      <c r="G365" s="220"/>
      <c r="H365" s="220"/>
      <c r="I365" s="220"/>
      <c r="J365" s="220"/>
      <c r="K365" s="224">
        <v>4</v>
      </c>
      <c r="L365" s="220"/>
      <c r="M365" s="220"/>
      <c r="N365" s="220"/>
      <c r="O365" s="220"/>
      <c r="P365" s="220"/>
      <c r="Q365" s="220"/>
      <c r="R365" s="225"/>
      <c r="T365" s="226"/>
      <c r="U365" s="220"/>
      <c r="V365" s="220"/>
      <c r="W365" s="220"/>
      <c r="X365" s="220"/>
      <c r="Y365" s="220"/>
      <c r="Z365" s="220"/>
      <c r="AA365" s="227"/>
      <c r="AT365" s="228" t="s">
        <v>156</v>
      </c>
      <c r="AU365" s="228" t="s">
        <v>99</v>
      </c>
      <c r="AV365" s="10" t="s">
        <v>99</v>
      </c>
      <c r="AW365" s="10" t="s">
        <v>33</v>
      </c>
      <c r="AX365" s="10" t="s">
        <v>75</v>
      </c>
      <c r="AY365" s="228" t="s">
        <v>148</v>
      </c>
    </row>
    <row r="366" spans="2:51" s="10" customFormat="1" ht="14.4" customHeight="1">
      <c r="B366" s="219"/>
      <c r="C366" s="220"/>
      <c r="D366" s="220"/>
      <c r="E366" s="221" t="s">
        <v>5</v>
      </c>
      <c r="F366" s="238" t="s">
        <v>459</v>
      </c>
      <c r="G366" s="220"/>
      <c r="H366" s="220"/>
      <c r="I366" s="220"/>
      <c r="J366" s="220"/>
      <c r="K366" s="224">
        <v>1</v>
      </c>
      <c r="L366" s="220"/>
      <c r="M366" s="220"/>
      <c r="N366" s="220"/>
      <c r="O366" s="220"/>
      <c r="P366" s="220"/>
      <c r="Q366" s="220"/>
      <c r="R366" s="225"/>
      <c r="T366" s="226"/>
      <c r="U366" s="220"/>
      <c r="V366" s="220"/>
      <c r="W366" s="220"/>
      <c r="X366" s="220"/>
      <c r="Y366" s="220"/>
      <c r="Z366" s="220"/>
      <c r="AA366" s="227"/>
      <c r="AT366" s="228" t="s">
        <v>156</v>
      </c>
      <c r="AU366" s="228" t="s">
        <v>99</v>
      </c>
      <c r="AV366" s="10" t="s">
        <v>99</v>
      </c>
      <c r="AW366" s="10" t="s">
        <v>33</v>
      </c>
      <c r="AX366" s="10" t="s">
        <v>75</v>
      </c>
      <c r="AY366" s="228" t="s">
        <v>148</v>
      </c>
    </row>
    <row r="367" spans="2:51" s="10" customFormat="1" ht="14.4" customHeight="1">
      <c r="B367" s="219"/>
      <c r="C367" s="220"/>
      <c r="D367" s="220"/>
      <c r="E367" s="221" t="s">
        <v>5</v>
      </c>
      <c r="F367" s="238" t="s">
        <v>460</v>
      </c>
      <c r="G367" s="220"/>
      <c r="H367" s="220"/>
      <c r="I367" s="220"/>
      <c r="J367" s="220"/>
      <c r="K367" s="224">
        <v>1</v>
      </c>
      <c r="L367" s="220"/>
      <c r="M367" s="220"/>
      <c r="N367" s="220"/>
      <c r="O367" s="220"/>
      <c r="P367" s="220"/>
      <c r="Q367" s="220"/>
      <c r="R367" s="225"/>
      <c r="T367" s="226"/>
      <c r="U367" s="220"/>
      <c r="V367" s="220"/>
      <c r="W367" s="220"/>
      <c r="X367" s="220"/>
      <c r="Y367" s="220"/>
      <c r="Z367" s="220"/>
      <c r="AA367" s="227"/>
      <c r="AT367" s="228" t="s">
        <v>156</v>
      </c>
      <c r="AU367" s="228" t="s">
        <v>99</v>
      </c>
      <c r="AV367" s="10" t="s">
        <v>99</v>
      </c>
      <c r="AW367" s="10" t="s">
        <v>33</v>
      </c>
      <c r="AX367" s="10" t="s">
        <v>75</v>
      </c>
      <c r="AY367" s="228" t="s">
        <v>148</v>
      </c>
    </row>
    <row r="368" spans="2:51" s="10" customFormat="1" ht="14.4" customHeight="1">
      <c r="B368" s="219"/>
      <c r="C368" s="220"/>
      <c r="D368" s="220"/>
      <c r="E368" s="221" t="s">
        <v>5</v>
      </c>
      <c r="F368" s="238" t="s">
        <v>461</v>
      </c>
      <c r="G368" s="220"/>
      <c r="H368" s="220"/>
      <c r="I368" s="220"/>
      <c r="J368" s="220"/>
      <c r="K368" s="224">
        <v>1</v>
      </c>
      <c r="L368" s="220"/>
      <c r="M368" s="220"/>
      <c r="N368" s="220"/>
      <c r="O368" s="220"/>
      <c r="P368" s="220"/>
      <c r="Q368" s="220"/>
      <c r="R368" s="225"/>
      <c r="T368" s="226"/>
      <c r="U368" s="220"/>
      <c r="V368" s="220"/>
      <c r="W368" s="220"/>
      <c r="X368" s="220"/>
      <c r="Y368" s="220"/>
      <c r="Z368" s="220"/>
      <c r="AA368" s="227"/>
      <c r="AT368" s="228" t="s">
        <v>156</v>
      </c>
      <c r="AU368" s="228" t="s">
        <v>99</v>
      </c>
      <c r="AV368" s="10" t="s">
        <v>99</v>
      </c>
      <c r="AW368" s="10" t="s">
        <v>33</v>
      </c>
      <c r="AX368" s="10" t="s">
        <v>75</v>
      </c>
      <c r="AY368" s="228" t="s">
        <v>148</v>
      </c>
    </row>
    <row r="369" spans="2:51" s="10" customFormat="1" ht="14.4" customHeight="1">
      <c r="B369" s="219"/>
      <c r="C369" s="220"/>
      <c r="D369" s="220"/>
      <c r="E369" s="221" t="s">
        <v>5</v>
      </c>
      <c r="F369" s="238" t="s">
        <v>462</v>
      </c>
      <c r="G369" s="220"/>
      <c r="H369" s="220"/>
      <c r="I369" s="220"/>
      <c r="J369" s="220"/>
      <c r="K369" s="224">
        <v>1</v>
      </c>
      <c r="L369" s="220"/>
      <c r="M369" s="220"/>
      <c r="N369" s="220"/>
      <c r="O369" s="220"/>
      <c r="P369" s="220"/>
      <c r="Q369" s="220"/>
      <c r="R369" s="225"/>
      <c r="T369" s="226"/>
      <c r="U369" s="220"/>
      <c r="V369" s="220"/>
      <c r="W369" s="220"/>
      <c r="X369" s="220"/>
      <c r="Y369" s="220"/>
      <c r="Z369" s="220"/>
      <c r="AA369" s="227"/>
      <c r="AT369" s="228" t="s">
        <v>156</v>
      </c>
      <c r="AU369" s="228" t="s">
        <v>99</v>
      </c>
      <c r="AV369" s="10" t="s">
        <v>99</v>
      </c>
      <c r="AW369" s="10" t="s">
        <v>33</v>
      </c>
      <c r="AX369" s="10" t="s">
        <v>75</v>
      </c>
      <c r="AY369" s="228" t="s">
        <v>148</v>
      </c>
    </row>
    <row r="370" spans="2:51" s="10" customFormat="1" ht="14.4" customHeight="1">
      <c r="B370" s="219"/>
      <c r="C370" s="220"/>
      <c r="D370" s="220"/>
      <c r="E370" s="221" t="s">
        <v>5</v>
      </c>
      <c r="F370" s="238" t="s">
        <v>463</v>
      </c>
      <c r="G370" s="220"/>
      <c r="H370" s="220"/>
      <c r="I370" s="220"/>
      <c r="J370" s="220"/>
      <c r="K370" s="224">
        <v>7</v>
      </c>
      <c r="L370" s="220"/>
      <c r="M370" s="220"/>
      <c r="N370" s="220"/>
      <c r="O370" s="220"/>
      <c r="P370" s="220"/>
      <c r="Q370" s="220"/>
      <c r="R370" s="225"/>
      <c r="T370" s="226"/>
      <c r="U370" s="220"/>
      <c r="V370" s="220"/>
      <c r="W370" s="220"/>
      <c r="X370" s="220"/>
      <c r="Y370" s="220"/>
      <c r="Z370" s="220"/>
      <c r="AA370" s="227"/>
      <c r="AT370" s="228" t="s">
        <v>156</v>
      </c>
      <c r="AU370" s="228" t="s">
        <v>99</v>
      </c>
      <c r="AV370" s="10" t="s">
        <v>99</v>
      </c>
      <c r="AW370" s="10" t="s">
        <v>33</v>
      </c>
      <c r="AX370" s="10" t="s">
        <v>75</v>
      </c>
      <c r="AY370" s="228" t="s">
        <v>148</v>
      </c>
    </row>
    <row r="371" spans="2:51" s="10" customFormat="1" ht="14.4" customHeight="1">
      <c r="B371" s="219"/>
      <c r="C371" s="220"/>
      <c r="D371" s="220"/>
      <c r="E371" s="221" t="s">
        <v>5</v>
      </c>
      <c r="F371" s="238" t="s">
        <v>464</v>
      </c>
      <c r="G371" s="220"/>
      <c r="H371" s="220"/>
      <c r="I371" s="220"/>
      <c r="J371" s="220"/>
      <c r="K371" s="224">
        <v>1</v>
      </c>
      <c r="L371" s="220"/>
      <c r="M371" s="220"/>
      <c r="N371" s="220"/>
      <c r="O371" s="220"/>
      <c r="P371" s="220"/>
      <c r="Q371" s="220"/>
      <c r="R371" s="225"/>
      <c r="T371" s="226"/>
      <c r="U371" s="220"/>
      <c r="V371" s="220"/>
      <c r="W371" s="220"/>
      <c r="X371" s="220"/>
      <c r="Y371" s="220"/>
      <c r="Z371" s="220"/>
      <c r="AA371" s="227"/>
      <c r="AT371" s="228" t="s">
        <v>156</v>
      </c>
      <c r="AU371" s="228" t="s">
        <v>99</v>
      </c>
      <c r="AV371" s="10" t="s">
        <v>99</v>
      </c>
      <c r="AW371" s="10" t="s">
        <v>33</v>
      </c>
      <c r="AX371" s="10" t="s">
        <v>75</v>
      </c>
      <c r="AY371" s="228" t="s">
        <v>148</v>
      </c>
    </row>
    <row r="372" spans="2:51" s="10" customFormat="1" ht="14.4" customHeight="1">
      <c r="B372" s="219"/>
      <c r="C372" s="220"/>
      <c r="D372" s="220"/>
      <c r="E372" s="221" t="s">
        <v>5</v>
      </c>
      <c r="F372" s="238" t="s">
        <v>465</v>
      </c>
      <c r="G372" s="220"/>
      <c r="H372" s="220"/>
      <c r="I372" s="220"/>
      <c r="J372" s="220"/>
      <c r="K372" s="224">
        <v>1</v>
      </c>
      <c r="L372" s="220"/>
      <c r="M372" s="220"/>
      <c r="N372" s="220"/>
      <c r="O372" s="220"/>
      <c r="P372" s="220"/>
      <c r="Q372" s="220"/>
      <c r="R372" s="225"/>
      <c r="T372" s="226"/>
      <c r="U372" s="220"/>
      <c r="V372" s="220"/>
      <c r="W372" s="220"/>
      <c r="X372" s="220"/>
      <c r="Y372" s="220"/>
      <c r="Z372" s="220"/>
      <c r="AA372" s="227"/>
      <c r="AT372" s="228" t="s">
        <v>156</v>
      </c>
      <c r="AU372" s="228" t="s">
        <v>99</v>
      </c>
      <c r="AV372" s="10" t="s">
        <v>99</v>
      </c>
      <c r="AW372" s="10" t="s">
        <v>33</v>
      </c>
      <c r="AX372" s="10" t="s">
        <v>75</v>
      </c>
      <c r="AY372" s="228" t="s">
        <v>148</v>
      </c>
    </row>
    <row r="373" spans="2:51" s="10" customFormat="1" ht="14.4" customHeight="1">
      <c r="B373" s="219"/>
      <c r="C373" s="220"/>
      <c r="D373" s="220"/>
      <c r="E373" s="221" t="s">
        <v>5</v>
      </c>
      <c r="F373" s="238" t="s">
        <v>466</v>
      </c>
      <c r="G373" s="220"/>
      <c r="H373" s="220"/>
      <c r="I373" s="220"/>
      <c r="J373" s="220"/>
      <c r="K373" s="224">
        <v>1</v>
      </c>
      <c r="L373" s="220"/>
      <c r="M373" s="220"/>
      <c r="N373" s="220"/>
      <c r="O373" s="220"/>
      <c r="P373" s="220"/>
      <c r="Q373" s="220"/>
      <c r="R373" s="225"/>
      <c r="T373" s="226"/>
      <c r="U373" s="220"/>
      <c r="V373" s="220"/>
      <c r="W373" s="220"/>
      <c r="X373" s="220"/>
      <c r="Y373" s="220"/>
      <c r="Z373" s="220"/>
      <c r="AA373" s="227"/>
      <c r="AT373" s="228" t="s">
        <v>156</v>
      </c>
      <c r="AU373" s="228" t="s">
        <v>99</v>
      </c>
      <c r="AV373" s="10" t="s">
        <v>99</v>
      </c>
      <c r="AW373" s="10" t="s">
        <v>33</v>
      </c>
      <c r="AX373" s="10" t="s">
        <v>75</v>
      </c>
      <c r="AY373" s="228" t="s">
        <v>148</v>
      </c>
    </row>
    <row r="374" spans="2:51" s="10" customFormat="1" ht="14.4" customHeight="1">
      <c r="B374" s="219"/>
      <c r="C374" s="220"/>
      <c r="D374" s="220"/>
      <c r="E374" s="221" t="s">
        <v>5</v>
      </c>
      <c r="F374" s="238" t="s">
        <v>467</v>
      </c>
      <c r="G374" s="220"/>
      <c r="H374" s="220"/>
      <c r="I374" s="220"/>
      <c r="J374" s="220"/>
      <c r="K374" s="224">
        <v>1</v>
      </c>
      <c r="L374" s="220"/>
      <c r="M374" s="220"/>
      <c r="N374" s="220"/>
      <c r="O374" s="220"/>
      <c r="P374" s="220"/>
      <c r="Q374" s="220"/>
      <c r="R374" s="225"/>
      <c r="T374" s="226"/>
      <c r="U374" s="220"/>
      <c r="V374" s="220"/>
      <c r="W374" s="220"/>
      <c r="X374" s="220"/>
      <c r="Y374" s="220"/>
      <c r="Z374" s="220"/>
      <c r="AA374" s="227"/>
      <c r="AT374" s="228" t="s">
        <v>156</v>
      </c>
      <c r="AU374" s="228" t="s">
        <v>99</v>
      </c>
      <c r="AV374" s="10" t="s">
        <v>99</v>
      </c>
      <c r="AW374" s="10" t="s">
        <v>33</v>
      </c>
      <c r="AX374" s="10" t="s">
        <v>75</v>
      </c>
      <c r="AY374" s="228" t="s">
        <v>148</v>
      </c>
    </row>
    <row r="375" spans="2:51" s="10" customFormat="1" ht="14.4" customHeight="1">
      <c r="B375" s="219"/>
      <c r="C375" s="220"/>
      <c r="D375" s="220"/>
      <c r="E375" s="221" t="s">
        <v>5</v>
      </c>
      <c r="F375" s="238" t="s">
        <v>468</v>
      </c>
      <c r="G375" s="220"/>
      <c r="H375" s="220"/>
      <c r="I375" s="220"/>
      <c r="J375" s="220"/>
      <c r="K375" s="224">
        <v>1</v>
      </c>
      <c r="L375" s="220"/>
      <c r="M375" s="220"/>
      <c r="N375" s="220"/>
      <c r="O375" s="220"/>
      <c r="P375" s="220"/>
      <c r="Q375" s="220"/>
      <c r="R375" s="225"/>
      <c r="T375" s="226"/>
      <c r="U375" s="220"/>
      <c r="V375" s="220"/>
      <c r="W375" s="220"/>
      <c r="X375" s="220"/>
      <c r="Y375" s="220"/>
      <c r="Z375" s="220"/>
      <c r="AA375" s="227"/>
      <c r="AT375" s="228" t="s">
        <v>156</v>
      </c>
      <c r="AU375" s="228" t="s">
        <v>99</v>
      </c>
      <c r="AV375" s="10" t="s">
        <v>99</v>
      </c>
      <c r="AW375" s="10" t="s">
        <v>33</v>
      </c>
      <c r="AX375" s="10" t="s">
        <v>75</v>
      </c>
      <c r="AY375" s="228" t="s">
        <v>148</v>
      </c>
    </row>
    <row r="376" spans="2:51" s="10" customFormat="1" ht="14.4" customHeight="1">
      <c r="B376" s="219"/>
      <c r="C376" s="220"/>
      <c r="D376" s="220"/>
      <c r="E376" s="221" t="s">
        <v>5</v>
      </c>
      <c r="F376" s="238" t="s">
        <v>469</v>
      </c>
      <c r="G376" s="220"/>
      <c r="H376" s="220"/>
      <c r="I376" s="220"/>
      <c r="J376" s="220"/>
      <c r="K376" s="224">
        <v>1</v>
      </c>
      <c r="L376" s="220"/>
      <c r="M376" s="220"/>
      <c r="N376" s="220"/>
      <c r="O376" s="220"/>
      <c r="P376" s="220"/>
      <c r="Q376" s="220"/>
      <c r="R376" s="225"/>
      <c r="T376" s="226"/>
      <c r="U376" s="220"/>
      <c r="V376" s="220"/>
      <c r="W376" s="220"/>
      <c r="X376" s="220"/>
      <c r="Y376" s="220"/>
      <c r="Z376" s="220"/>
      <c r="AA376" s="227"/>
      <c r="AT376" s="228" t="s">
        <v>156</v>
      </c>
      <c r="AU376" s="228" t="s">
        <v>99</v>
      </c>
      <c r="AV376" s="10" t="s">
        <v>99</v>
      </c>
      <c r="AW376" s="10" t="s">
        <v>33</v>
      </c>
      <c r="AX376" s="10" t="s">
        <v>75</v>
      </c>
      <c r="AY376" s="228" t="s">
        <v>148</v>
      </c>
    </row>
    <row r="377" spans="2:51" s="10" customFormat="1" ht="14.4" customHeight="1">
      <c r="B377" s="219"/>
      <c r="C377" s="220"/>
      <c r="D377" s="220"/>
      <c r="E377" s="221" t="s">
        <v>5</v>
      </c>
      <c r="F377" s="238" t="s">
        <v>470</v>
      </c>
      <c r="G377" s="220"/>
      <c r="H377" s="220"/>
      <c r="I377" s="220"/>
      <c r="J377" s="220"/>
      <c r="K377" s="224">
        <v>1</v>
      </c>
      <c r="L377" s="220"/>
      <c r="M377" s="220"/>
      <c r="N377" s="220"/>
      <c r="O377" s="220"/>
      <c r="P377" s="220"/>
      <c r="Q377" s="220"/>
      <c r="R377" s="225"/>
      <c r="T377" s="226"/>
      <c r="U377" s="220"/>
      <c r="V377" s="220"/>
      <c r="W377" s="220"/>
      <c r="X377" s="220"/>
      <c r="Y377" s="220"/>
      <c r="Z377" s="220"/>
      <c r="AA377" s="227"/>
      <c r="AT377" s="228" t="s">
        <v>156</v>
      </c>
      <c r="AU377" s="228" t="s">
        <v>99</v>
      </c>
      <c r="AV377" s="10" t="s">
        <v>99</v>
      </c>
      <c r="AW377" s="10" t="s">
        <v>33</v>
      </c>
      <c r="AX377" s="10" t="s">
        <v>75</v>
      </c>
      <c r="AY377" s="228" t="s">
        <v>148</v>
      </c>
    </row>
    <row r="378" spans="2:51" s="10" customFormat="1" ht="14.4" customHeight="1">
      <c r="B378" s="219"/>
      <c r="C378" s="220"/>
      <c r="D378" s="220"/>
      <c r="E378" s="221" t="s">
        <v>5</v>
      </c>
      <c r="F378" s="238" t="s">
        <v>471</v>
      </c>
      <c r="G378" s="220"/>
      <c r="H378" s="220"/>
      <c r="I378" s="220"/>
      <c r="J378" s="220"/>
      <c r="K378" s="224">
        <v>1</v>
      </c>
      <c r="L378" s="220"/>
      <c r="M378" s="220"/>
      <c r="N378" s="220"/>
      <c r="O378" s="220"/>
      <c r="P378" s="220"/>
      <c r="Q378" s="220"/>
      <c r="R378" s="225"/>
      <c r="T378" s="226"/>
      <c r="U378" s="220"/>
      <c r="V378" s="220"/>
      <c r="W378" s="220"/>
      <c r="X378" s="220"/>
      <c r="Y378" s="220"/>
      <c r="Z378" s="220"/>
      <c r="AA378" s="227"/>
      <c r="AT378" s="228" t="s">
        <v>156</v>
      </c>
      <c r="AU378" s="228" t="s">
        <v>99</v>
      </c>
      <c r="AV378" s="10" t="s">
        <v>99</v>
      </c>
      <c r="AW378" s="10" t="s">
        <v>33</v>
      </c>
      <c r="AX378" s="10" t="s">
        <v>75</v>
      </c>
      <c r="AY378" s="228" t="s">
        <v>148</v>
      </c>
    </row>
    <row r="379" spans="2:51" s="12" customFormat="1" ht="14.4" customHeight="1">
      <c r="B379" s="239"/>
      <c r="C379" s="240"/>
      <c r="D379" s="240"/>
      <c r="E379" s="241" t="s">
        <v>5</v>
      </c>
      <c r="F379" s="242" t="s">
        <v>178</v>
      </c>
      <c r="G379" s="240"/>
      <c r="H379" s="240"/>
      <c r="I379" s="240"/>
      <c r="J379" s="240"/>
      <c r="K379" s="243">
        <v>26</v>
      </c>
      <c r="L379" s="240"/>
      <c r="M379" s="240"/>
      <c r="N379" s="240"/>
      <c r="O379" s="240"/>
      <c r="P379" s="240"/>
      <c r="Q379" s="240"/>
      <c r="R379" s="244"/>
      <c r="T379" s="245"/>
      <c r="U379" s="240"/>
      <c r="V379" s="240"/>
      <c r="W379" s="240"/>
      <c r="X379" s="240"/>
      <c r="Y379" s="240"/>
      <c r="Z379" s="240"/>
      <c r="AA379" s="246"/>
      <c r="AT379" s="247" t="s">
        <v>156</v>
      </c>
      <c r="AU379" s="247" t="s">
        <v>99</v>
      </c>
      <c r="AV379" s="12" t="s">
        <v>153</v>
      </c>
      <c r="AW379" s="12" t="s">
        <v>33</v>
      </c>
      <c r="AX379" s="12" t="s">
        <v>83</v>
      </c>
      <c r="AY379" s="247" t="s">
        <v>148</v>
      </c>
    </row>
    <row r="380" spans="2:65" s="1" customFormat="1" ht="34.2" customHeight="1">
      <c r="B380" s="174"/>
      <c r="C380" s="209" t="s">
        <v>472</v>
      </c>
      <c r="D380" s="209" t="s">
        <v>149</v>
      </c>
      <c r="E380" s="210" t="s">
        <v>473</v>
      </c>
      <c r="F380" s="211" t="s">
        <v>474</v>
      </c>
      <c r="G380" s="211"/>
      <c r="H380" s="211"/>
      <c r="I380" s="211"/>
      <c r="J380" s="212" t="s">
        <v>246</v>
      </c>
      <c r="K380" s="213">
        <v>15</v>
      </c>
      <c r="L380" s="214">
        <v>0</v>
      </c>
      <c r="M380" s="214"/>
      <c r="N380" s="215">
        <f>ROUND(L380*K380,2)</f>
        <v>0</v>
      </c>
      <c r="O380" s="215"/>
      <c r="P380" s="215"/>
      <c r="Q380" s="215"/>
      <c r="R380" s="178"/>
      <c r="T380" s="216" t="s">
        <v>5</v>
      </c>
      <c r="U380" s="57" t="s">
        <v>40</v>
      </c>
      <c r="V380" s="48"/>
      <c r="W380" s="217">
        <f>V380*K380</f>
        <v>0</v>
      </c>
      <c r="X380" s="217">
        <v>0</v>
      </c>
      <c r="Y380" s="217">
        <f>X380*K380</f>
        <v>0</v>
      </c>
      <c r="Z380" s="217">
        <v>0</v>
      </c>
      <c r="AA380" s="218">
        <f>Z380*K380</f>
        <v>0</v>
      </c>
      <c r="AR380" s="23" t="s">
        <v>238</v>
      </c>
      <c r="AT380" s="23" t="s">
        <v>149</v>
      </c>
      <c r="AU380" s="23" t="s">
        <v>99</v>
      </c>
      <c r="AY380" s="23" t="s">
        <v>148</v>
      </c>
      <c r="BE380" s="133">
        <f>IF(U380="základní",N380,0)</f>
        <v>0</v>
      </c>
      <c r="BF380" s="133">
        <f>IF(U380="snížená",N380,0)</f>
        <v>0</v>
      </c>
      <c r="BG380" s="133">
        <f>IF(U380="zákl. přenesená",N380,0)</f>
        <v>0</v>
      </c>
      <c r="BH380" s="133">
        <f>IF(U380="sníž. přenesená",N380,0)</f>
        <v>0</v>
      </c>
      <c r="BI380" s="133">
        <f>IF(U380="nulová",N380,0)</f>
        <v>0</v>
      </c>
      <c r="BJ380" s="23" t="s">
        <v>83</v>
      </c>
      <c r="BK380" s="133">
        <f>ROUND(L380*K380,2)</f>
        <v>0</v>
      </c>
      <c r="BL380" s="23" t="s">
        <v>238</v>
      </c>
      <c r="BM380" s="23" t="s">
        <v>475</v>
      </c>
    </row>
    <row r="381" spans="2:51" s="10" customFormat="1" ht="14.4" customHeight="1">
      <c r="B381" s="219"/>
      <c r="C381" s="220"/>
      <c r="D381" s="220"/>
      <c r="E381" s="221" t="s">
        <v>5</v>
      </c>
      <c r="F381" s="222" t="s">
        <v>476</v>
      </c>
      <c r="G381" s="223"/>
      <c r="H381" s="223"/>
      <c r="I381" s="223"/>
      <c r="J381" s="220"/>
      <c r="K381" s="224">
        <v>1</v>
      </c>
      <c r="L381" s="220"/>
      <c r="M381" s="220"/>
      <c r="N381" s="220"/>
      <c r="O381" s="220"/>
      <c r="P381" s="220"/>
      <c r="Q381" s="220"/>
      <c r="R381" s="225"/>
      <c r="T381" s="226"/>
      <c r="U381" s="220"/>
      <c r="V381" s="220"/>
      <c r="W381" s="220"/>
      <c r="X381" s="220"/>
      <c r="Y381" s="220"/>
      <c r="Z381" s="220"/>
      <c r="AA381" s="227"/>
      <c r="AT381" s="228" t="s">
        <v>156</v>
      </c>
      <c r="AU381" s="228" t="s">
        <v>99</v>
      </c>
      <c r="AV381" s="10" t="s">
        <v>99</v>
      </c>
      <c r="AW381" s="10" t="s">
        <v>33</v>
      </c>
      <c r="AX381" s="10" t="s">
        <v>75</v>
      </c>
      <c r="AY381" s="228" t="s">
        <v>148</v>
      </c>
    </row>
    <row r="382" spans="2:51" s="10" customFormat="1" ht="14.4" customHeight="1">
      <c r="B382" s="219"/>
      <c r="C382" s="220"/>
      <c r="D382" s="220"/>
      <c r="E382" s="221" t="s">
        <v>5</v>
      </c>
      <c r="F382" s="238" t="s">
        <v>477</v>
      </c>
      <c r="G382" s="220"/>
      <c r="H382" s="220"/>
      <c r="I382" s="220"/>
      <c r="J382" s="220"/>
      <c r="K382" s="224">
        <v>2</v>
      </c>
      <c r="L382" s="220"/>
      <c r="M382" s="220"/>
      <c r="N382" s="220"/>
      <c r="O382" s="220"/>
      <c r="P382" s="220"/>
      <c r="Q382" s="220"/>
      <c r="R382" s="225"/>
      <c r="T382" s="226"/>
      <c r="U382" s="220"/>
      <c r="V382" s="220"/>
      <c r="W382" s="220"/>
      <c r="X382" s="220"/>
      <c r="Y382" s="220"/>
      <c r="Z382" s="220"/>
      <c r="AA382" s="227"/>
      <c r="AT382" s="228" t="s">
        <v>156</v>
      </c>
      <c r="AU382" s="228" t="s">
        <v>99</v>
      </c>
      <c r="AV382" s="10" t="s">
        <v>99</v>
      </c>
      <c r="AW382" s="10" t="s">
        <v>33</v>
      </c>
      <c r="AX382" s="10" t="s">
        <v>75</v>
      </c>
      <c r="AY382" s="228" t="s">
        <v>148</v>
      </c>
    </row>
    <row r="383" spans="2:51" s="10" customFormat="1" ht="14.4" customHeight="1">
      <c r="B383" s="219"/>
      <c r="C383" s="220"/>
      <c r="D383" s="220"/>
      <c r="E383" s="221" t="s">
        <v>5</v>
      </c>
      <c r="F383" s="238" t="s">
        <v>478</v>
      </c>
      <c r="G383" s="220"/>
      <c r="H383" s="220"/>
      <c r="I383" s="220"/>
      <c r="J383" s="220"/>
      <c r="K383" s="224">
        <v>2</v>
      </c>
      <c r="L383" s="220"/>
      <c r="M383" s="220"/>
      <c r="N383" s="220"/>
      <c r="O383" s="220"/>
      <c r="P383" s="220"/>
      <c r="Q383" s="220"/>
      <c r="R383" s="225"/>
      <c r="T383" s="226"/>
      <c r="U383" s="220"/>
      <c r="V383" s="220"/>
      <c r="W383" s="220"/>
      <c r="X383" s="220"/>
      <c r="Y383" s="220"/>
      <c r="Z383" s="220"/>
      <c r="AA383" s="227"/>
      <c r="AT383" s="228" t="s">
        <v>156</v>
      </c>
      <c r="AU383" s="228" t="s">
        <v>99</v>
      </c>
      <c r="AV383" s="10" t="s">
        <v>99</v>
      </c>
      <c r="AW383" s="10" t="s">
        <v>33</v>
      </c>
      <c r="AX383" s="10" t="s">
        <v>75</v>
      </c>
      <c r="AY383" s="228" t="s">
        <v>148</v>
      </c>
    </row>
    <row r="384" spans="2:51" s="10" customFormat="1" ht="14.4" customHeight="1">
      <c r="B384" s="219"/>
      <c r="C384" s="220"/>
      <c r="D384" s="220"/>
      <c r="E384" s="221" t="s">
        <v>5</v>
      </c>
      <c r="F384" s="238" t="s">
        <v>479</v>
      </c>
      <c r="G384" s="220"/>
      <c r="H384" s="220"/>
      <c r="I384" s="220"/>
      <c r="J384" s="220"/>
      <c r="K384" s="224">
        <v>2</v>
      </c>
      <c r="L384" s="220"/>
      <c r="M384" s="220"/>
      <c r="N384" s="220"/>
      <c r="O384" s="220"/>
      <c r="P384" s="220"/>
      <c r="Q384" s="220"/>
      <c r="R384" s="225"/>
      <c r="T384" s="226"/>
      <c r="U384" s="220"/>
      <c r="V384" s="220"/>
      <c r="W384" s="220"/>
      <c r="X384" s="220"/>
      <c r="Y384" s="220"/>
      <c r="Z384" s="220"/>
      <c r="AA384" s="227"/>
      <c r="AT384" s="228" t="s">
        <v>156</v>
      </c>
      <c r="AU384" s="228" t="s">
        <v>99</v>
      </c>
      <c r="AV384" s="10" t="s">
        <v>99</v>
      </c>
      <c r="AW384" s="10" t="s">
        <v>33</v>
      </c>
      <c r="AX384" s="10" t="s">
        <v>75</v>
      </c>
      <c r="AY384" s="228" t="s">
        <v>148</v>
      </c>
    </row>
    <row r="385" spans="2:51" s="10" customFormat="1" ht="14.4" customHeight="1">
      <c r="B385" s="219"/>
      <c r="C385" s="220"/>
      <c r="D385" s="220"/>
      <c r="E385" s="221" t="s">
        <v>5</v>
      </c>
      <c r="F385" s="238" t="s">
        <v>480</v>
      </c>
      <c r="G385" s="220"/>
      <c r="H385" s="220"/>
      <c r="I385" s="220"/>
      <c r="J385" s="220"/>
      <c r="K385" s="224">
        <v>7</v>
      </c>
      <c r="L385" s="220"/>
      <c r="M385" s="220"/>
      <c r="N385" s="220"/>
      <c r="O385" s="220"/>
      <c r="P385" s="220"/>
      <c r="Q385" s="220"/>
      <c r="R385" s="225"/>
      <c r="T385" s="226"/>
      <c r="U385" s="220"/>
      <c r="V385" s="220"/>
      <c r="W385" s="220"/>
      <c r="X385" s="220"/>
      <c r="Y385" s="220"/>
      <c r="Z385" s="220"/>
      <c r="AA385" s="227"/>
      <c r="AT385" s="228" t="s">
        <v>156</v>
      </c>
      <c r="AU385" s="228" t="s">
        <v>99</v>
      </c>
      <c r="AV385" s="10" t="s">
        <v>99</v>
      </c>
      <c r="AW385" s="10" t="s">
        <v>33</v>
      </c>
      <c r="AX385" s="10" t="s">
        <v>75</v>
      </c>
      <c r="AY385" s="228" t="s">
        <v>148</v>
      </c>
    </row>
    <row r="386" spans="2:51" s="10" customFormat="1" ht="14.4" customHeight="1">
      <c r="B386" s="219"/>
      <c r="C386" s="220"/>
      <c r="D386" s="220"/>
      <c r="E386" s="221" t="s">
        <v>5</v>
      </c>
      <c r="F386" s="238" t="s">
        <v>469</v>
      </c>
      <c r="G386" s="220"/>
      <c r="H386" s="220"/>
      <c r="I386" s="220"/>
      <c r="J386" s="220"/>
      <c r="K386" s="224">
        <v>1</v>
      </c>
      <c r="L386" s="220"/>
      <c r="M386" s="220"/>
      <c r="N386" s="220"/>
      <c r="O386" s="220"/>
      <c r="P386" s="220"/>
      <c r="Q386" s="220"/>
      <c r="R386" s="225"/>
      <c r="T386" s="226"/>
      <c r="U386" s="220"/>
      <c r="V386" s="220"/>
      <c r="W386" s="220"/>
      <c r="X386" s="220"/>
      <c r="Y386" s="220"/>
      <c r="Z386" s="220"/>
      <c r="AA386" s="227"/>
      <c r="AT386" s="228" t="s">
        <v>156</v>
      </c>
      <c r="AU386" s="228" t="s">
        <v>99</v>
      </c>
      <c r="AV386" s="10" t="s">
        <v>99</v>
      </c>
      <c r="AW386" s="10" t="s">
        <v>33</v>
      </c>
      <c r="AX386" s="10" t="s">
        <v>75</v>
      </c>
      <c r="AY386" s="228" t="s">
        <v>148</v>
      </c>
    </row>
    <row r="387" spans="2:51" s="12" customFormat="1" ht="14.4" customHeight="1">
      <c r="B387" s="239"/>
      <c r="C387" s="240"/>
      <c r="D387" s="240"/>
      <c r="E387" s="241" t="s">
        <v>5</v>
      </c>
      <c r="F387" s="242" t="s">
        <v>178</v>
      </c>
      <c r="G387" s="240"/>
      <c r="H387" s="240"/>
      <c r="I387" s="240"/>
      <c r="J387" s="240"/>
      <c r="K387" s="243">
        <v>15</v>
      </c>
      <c r="L387" s="240"/>
      <c r="M387" s="240"/>
      <c r="N387" s="240"/>
      <c r="O387" s="240"/>
      <c r="P387" s="240"/>
      <c r="Q387" s="240"/>
      <c r="R387" s="244"/>
      <c r="T387" s="245"/>
      <c r="U387" s="240"/>
      <c r="V387" s="240"/>
      <c r="W387" s="240"/>
      <c r="X387" s="240"/>
      <c r="Y387" s="240"/>
      <c r="Z387" s="240"/>
      <c r="AA387" s="246"/>
      <c r="AT387" s="247" t="s">
        <v>156</v>
      </c>
      <c r="AU387" s="247" t="s">
        <v>99</v>
      </c>
      <c r="AV387" s="12" t="s">
        <v>153</v>
      </c>
      <c r="AW387" s="12" t="s">
        <v>33</v>
      </c>
      <c r="AX387" s="12" t="s">
        <v>83</v>
      </c>
      <c r="AY387" s="247" t="s">
        <v>148</v>
      </c>
    </row>
    <row r="388" spans="2:65" s="1" customFormat="1" ht="34.2" customHeight="1">
      <c r="B388" s="174"/>
      <c r="C388" s="209" t="s">
        <v>481</v>
      </c>
      <c r="D388" s="209" t="s">
        <v>149</v>
      </c>
      <c r="E388" s="210" t="s">
        <v>482</v>
      </c>
      <c r="F388" s="211" t="s">
        <v>483</v>
      </c>
      <c r="G388" s="211"/>
      <c r="H388" s="211"/>
      <c r="I388" s="211"/>
      <c r="J388" s="212" t="s">
        <v>159</v>
      </c>
      <c r="K388" s="213">
        <v>1.829</v>
      </c>
      <c r="L388" s="214">
        <v>0</v>
      </c>
      <c r="M388" s="214"/>
      <c r="N388" s="215">
        <f>ROUND(L388*K388,2)</f>
        <v>0</v>
      </c>
      <c r="O388" s="215"/>
      <c r="P388" s="215"/>
      <c r="Q388" s="215"/>
      <c r="R388" s="178"/>
      <c r="T388" s="216" t="s">
        <v>5</v>
      </c>
      <c r="U388" s="57" t="s">
        <v>40</v>
      </c>
      <c r="V388" s="48"/>
      <c r="W388" s="217">
        <f>V388*K388</f>
        <v>0</v>
      </c>
      <c r="X388" s="217">
        <v>0</v>
      </c>
      <c r="Y388" s="217">
        <f>X388*K388</f>
        <v>0</v>
      </c>
      <c r="Z388" s="217">
        <v>0</v>
      </c>
      <c r="AA388" s="218">
        <f>Z388*K388</f>
        <v>0</v>
      </c>
      <c r="AR388" s="23" t="s">
        <v>238</v>
      </c>
      <c r="AT388" s="23" t="s">
        <v>149</v>
      </c>
      <c r="AU388" s="23" t="s">
        <v>99</v>
      </c>
      <c r="AY388" s="23" t="s">
        <v>148</v>
      </c>
      <c r="BE388" s="133">
        <f>IF(U388="základní",N388,0)</f>
        <v>0</v>
      </c>
      <c r="BF388" s="133">
        <f>IF(U388="snížená",N388,0)</f>
        <v>0</v>
      </c>
      <c r="BG388" s="133">
        <f>IF(U388="zákl. přenesená",N388,0)</f>
        <v>0</v>
      </c>
      <c r="BH388" s="133">
        <f>IF(U388="sníž. přenesená",N388,0)</f>
        <v>0</v>
      </c>
      <c r="BI388" s="133">
        <f>IF(U388="nulová",N388,0)</f>
        <v>0</v>
      </c>
      <c r="BJ388" s="23" t="s">
        <v>83</v>
      </c>
      <c r="BK388" s="133">
        <f>ROUND(L388*K388,2)</f>
        <v>0</v>
      </c>
      <c r="BL388" s="23" t="s">
        <v>238</v>
      </c>
      <c r="BM388" s="23" t="s">
        <v>484</v>
      </c>
    </row>
    <row r="389" spans="2:51" s="10" customFormat="1" ht="14.4" customHeight="1">
      <c r="B389" s="219"/>
      <c r="C389" s="220"/>
      <c r="D389" s="220"/>
      <c r="E389" s="221" t="s">
        <v>5</v>
      </c>
      <c r="F389" s="222" t="s">
        <v>485</v>
      </c>
      <c r="G389" s="223"/>
      <c r="H389" s="223"/>
      <c r="I389" s="223"/>
      <c r="J389" s="220"/>
      <c r="K389" s="224">
        <v>1.829</v>
      </c>
      <c r="L389" s="220"/>
      <c r="M389" s="220"/>
      <c r="N389" s="220"/>
      <c r="O389" s="220"/>
      <c r="P389" s="220"/>
      <c r="Q389" s="220"/>
      <c r="R389" s="225"/>
      <c r="T389" s="226"/>
      <c r="U389" s="220"/>
      <c r="V389" s="220"/>
      <c r="W389" s="220"/>
      <c r="X389" s="220"/>
      <c r="Y389" s="220"/>
      <c r="Z389" s="220"/>
      <c r="AA389" s="227"/>
      <c r="AT389" s="228" t="s">
        <v>156</v>
      </c>
      <c r="AU389" s="228" t="s">
        <v>99</v>
      </c>
      <c r="AV389" s="10" t="s">
        <v>99</v>
      </c>
      <c r="AW389" s="10" t="s">
        <v>33</v>
      </c>
      <c r="AX389" s="10" t="s">
        <v>75</v>
      </c>
      <c r="AY389" s="228" t="s">
        <v>148</v>
      </c>
    </row>
    <row r="390" spans="2:51" s="12" customFormat="1" ht="14.4" customHeight="1">
      <c r="B390" s="239"/>
      <c r="C390" s="240"/>
      <c r="D390" s="240"/>
      <c r="E390" s="241" t="s">
        <v>5</v>
      </c>
      <c r="F390" s="242" t="s">
        <v>178</v>
      </c>
      <c r="G390" s="240"/>
      <c r="H390" s="240"/>
      <c r="I390" s="240"/>
      <c r="J390" s="240"/>
      <c r="K390" s="243">
        <v>1.829</v>
      </c>
      <c r="L390" s="240"/>
      <c r="M390" s="240"/>
      <c r="N390" s="240"/>
      <c r="O390" s="240"/>
      <c r="P390" s="240"/>
      <c r="Q390" s="240"/>
      <c r="R390" s="244"/>
      <c r="T390" s="245"/>
      <c r="U390" s="240"/>
      <c r="V390" s="240"/>
      <c r="W390" s="240"/>
      <c r="X390" s="240"/>
      <c r="Y390" s="240"/>
      <c r="Z390" s="240"/>
      <c r="AA390" s="246"/>
      <c r="AT390" s="247" t="s">
        <v>156</v>
      </c>
      <c r="AU390" s="247" t="s">
        <v>99</v>
      </c>
      <c r="AV390" s="12" t="s">
        <v>153</v>
      </c>
      <c r="AW390" s="12" t="s">
        <v>33</v>
      </c>
      <c r="AX390" s="12" t="s">
        <v>83</v>
      </c>
      <c r="AY390" s="247" t="s">
        <v>148</v>
      </c>
    </row>
    <row r="391" spans="2:65" s="1" customFormat="1" ht="22.8" customHeight="1">
      <c r="B391" s="174"/>
      <c r="C391" s="209" t="s">
        <v>486</v>
      </c>
      <c r="D391" s="209" t="s">
        <v>149</v>
      </c>
      <c r="E391" s="210" t="s">
        <v>487</v>
      </c>
      <c r="F391" s="211" t="s">
        <v>488</v>
      </c>
      <c r="G391" s="211"/>
      <c r="H391" s="211"/>
      <c r="I391" s="211"/>
      <c r="J391" s="212" t="s">
        <v>246</v>
      </c>
      <c r="K391" s="213">
        <v>6</v>
      </c>
      <c r="L391" s="214">
        <v>0</v>
      </c>
      <c r="M391" s="214"/>
      <c r="N391" s="215">
        <f>ROUND(L391*K391,2)</f>
        <v>0</v>
      </c>
      <c r="O391" s="215"/>
      <c r="P391" s="215"/>
      <c r="Q391" s="215"/>
      <c r="R391" s="178"/>
      <c r="T391" s="216" t="s">
        <v>5</v>
      </c>
      <c r="U391" s="57" t="s">
        <v>40</v>
      </c>
      <c r="V391" s="48"/>
      <c r="W391" s="217">
        <f>V391*K391</f>
        <v>0</v>
      </c>
      <c r="X391" s="217">
        <v>0</v>
      </c>
      <c r="Y391" s="217">
        <f>X391*K391</f>
        <v>0</v>
      </c>
      <c r="Z391" s="217">
        <v>0</v>
      </c>
      <c r="AA391" s="218">
        <f>Z391*K391</f>
        <v>0</v>
      </c>
      <c r="AR391" s="23" t="s">
        <v>238</v>
      </c>
      <c r="AT391" s="23" t="s">
        <v>149</v>
      </c>
      <c r="AU391" s="23" t="s">
        <v>99</v>
      </c>
      <c r="AY391" s="23" t="s">
        <v>148</v>
      </c>
      <c r="BE391" s="133">
        <f>IF(U391="základní",N391,0)</f>
        <v>0</v>
      </c>
      <c r="BF391" s="133">
        <f>IF(U391="snížená",N391,0)</f>
        <v>0</v>
      </c>
      <c r="BG391" s="133">
        <f>IF(U391="zákl. přenesená",N391,0)</f>
        <v>0</v>
      </c>
      <c r="BH391" s="133">
        <f>IF(U391="sníž. přenesená",N391,0)</f>
        <v>0</v>
      </c>
      <c r="BI391" s="133">
        <f>IF(U391="nulová",N391,0)</f>
        <v>0</v>
      </c>
      <c r="BJ391" s="23" t="s">
        <v>83</v>
      </c>
      <c r="BK391" s="133">
        <f>ROUND(L391*K391,2)</f>
        <v>0</v>
      </c>
      <c r="BL391" s="23" t="s">
        <v>238</v>
      </c>
      <c r="BM391" s="23" t="s">
        <v>489</v>
      </c>
    </row>
    <row r="392" spans="2:51" s="10" customFormat="1" ht="14.4" customHeight="1">
      <c r="B392" s="219"/>
      <c r="C392" s="220"/>
      <c r="D392" s="220"/>
      <c r="E392" s="221" t="s">
        <v>5</v>
      </c>
      <c r="F392" s="222" t="s">
        <v>490</v>
      </c>
      <c r="G392" s="223"/>
      <c r="H392" s="223"/>
      <c r="I392" s="223"/>
      <c r="J392" s="220"/>
      <c r="K392" s="224">
        <v>1</v>
      </c>
      <c r="L392" s="220"/>
      <c r="M392" s="220"/>
      <c r="N392" s="220"/>
      <c r="O392" s="220"/>
      <c r="P392" s="220"/>
      <c r="Q392" s="220"/>
      <c r="R392" s="225"/>
      <c r="T392" s="226"/>
      <c r="U392" s="220"/>
      <c r="V392" s="220"/>
      <c r="W392" s="220"/>
      <c r="X392" s="220"/>
      <c r="Y392" s="220"/>
      <c r="Z392" s="220"/>
      <c r="AA392" s="227"/>
      <c r="AT392" s="228" t="s">
        <v>156</v>
      </c>
      <c r="AU392" s="228" t="s">
        <v>99</v>
      </c>
      <c r="AV392" s="10" t="s">
        <v>99</v>
      </c>
      <c r="AW392" s="10" t="s">
        <v>33</v>
      </c>
      <c r="AX392" s="10" t="s">
        <v>75</v>
      </c>
      <c r="AY392" s="228" t="s">
        <v>148</v>
      </c>
    </row>
    <row r="393" spans="2:51" s="10" customFormat="1" ht="14.4" customHeight="1">
      <c r="B393" s="219"/>
      <c r="C393" s="220"/>
      <c r="D393" s="220"/>
      <c r="E393" s="221" t="s">
        <v>5</v>
      </c>
      <c r="F393" s="238" t="s">
        <v>491</v>
      </c>
      <c r="G393" s="220"/>
      <c r="H393" s="220"/>
      <c r="I393" s="220"/>
      <c r="J393" s="220"/>
      <c r="K393" s="224">
        <v>4</v>
      </c>
      <c r="L393" s="220"/>
      <c r="M393" s="220"/>
      <c r="N393" s="220"/>
      <c r="O393" s="220"/>
      <c r="P393" s="220"/>
      <c r="Q393" s="220"/>
      <c r="R393" s="225"/>
      <c r="T393" s="226"/>
      <c r="U393" s="220"/>
      <c r="V393" s="220"/>
      <c r="W393" s="220"/>
      <c r="X393" s="220"/>
      <c r="Y393" s="220"/>
      <c r="Z393" s="220"/>
      <c r="AA393" s="227"/>
      <c r="AT393" s="228" t="s">
        <v>156</v>
      </c>
      <c r="AU393" s="228" t="s">
        <v>99</v>
      </c>
      <c r="AV393" s="10" t="s">
        <v>99</v>
      </c>
      <c r="AW393" s="10" t="s">
        <v>33</v>
      </c>
      <c r="AX393" s="10" t="s">
        <v>75</v>
      </c>
      <c r="AY393" s="228" t="s">
        <v>148</v>
      </c>
    </row>
    <row r="394" spans="2:51" s="10" customFormat="1" ht="14.4" customHeight="1">
      <c r="B394" s="219"/>
      <c r="C394" s="220"/>
      <c r="D394" s="220"/>
      <c r="E394" s="221" t="s">
        <v>5</v>
      </c>
      <c r="F394" s="238" t="s">
        <v>492</v>
      </c>
      <c r="G394" s="220"/>
      <c r="H394" s="220"/>
      <c r="I394" s="220"/>
      <c r="J394" s="220"/>
      <c r="K394" s="224">
        <v>1</v>
      </c>
      <c r="L394" s="220"/>
      <c r="M394" s="220"/>
      <c r="N394" s="220"/>
      <c r="O394" s="220"/>
      <c r="P394" s="220"/>
      <c r="Q394" s="220"/>
      <c r="R394" s="225"/>
      <c r="T394" s="226"/>
      <c r="U394" s="220"/>
      <c r="V394" s="220"/>
      <c r="W394" s="220"/>
      <c r="X394" s="220"/>
      <c r="Y394" s="220"/>
      <c r="Z394" s="220"/>
      <c r="AA394" s="227"/>
      <c r="AT394" s="228" t="s">
        <v>156</v>
      </c>
      <c r="AU394" s="228" t="s">
        <v>99</v>
      </c>
      <c r="AV394" s="10" t="s">
        <v>99</v>
      </c>
      <c r="AW394" s="10" t="s">
        <v>33</v>
      </c>
      <c r="AX394" s="10" t="s">
        <v>75</v>
      </c>
      <c r="AY394" s="228" t="s">
        <v>148</v>
      </c>
    </row>
    <row r="395" spans="2:51" s="12" customFormat="1" ht="14.4" customHeight="1">
      <c r="B395" s="239"/>
      <c r="C395" s="240"/>
      <c r="D395" s="240"/>
      <c r="E395" s="241" t="s">
        <v>5</v>
      </c>
      <c r="F395" s="242" t="s">
        <v>178</v>
      </c>
      <c r="G395" s="240"/>
      <c r="H395" s="240"/>
      <c r="I395" s="240"/>
      <c r="J395" s="240"/>
      <c r="K395" s="243">
        <v>6</v>
      </c>
      <c r="L395" s="240"/>
      <c r="M395" s="240"/>
      <c r="N395" s="240"/>
      <c r="O395" s="240"/>
      <c r="P395" s="240"/>
      <c r="Q395" s="240"/>
      <c r="R395" s="244"/>
      <c r="T395" s="245"/>
      <c r="U395" s="240"/>
      <c r="V395" s="240"/>
      <c r="W395" s="240"/>
      <c r="X395" s="240"/>
      <c r="Y395" s="240"/>
      <c r="Z395" s="240"/>
      <c r="AA395" s="246"/>
      <c r="AT395" s="247" t="s">
        <v>156</v>
      </c>
      <c r="AU395" s="247" t="s">
        <v>99</v>
      </c>
      <c r="AV395" s="12" t="s">
        <v>153</v>
      </c>
      <c r="AW395" s="12" t="s">
        <v>33</v>
      </c>
      <c r="AX395" s="12" t="s">
        <v>83</v>
      </c>
      <c r="AY395" s="247" t="s">
        <v>148</v>
      </c>
    </row>
    <row r="396" spans="2:65" s="1" customFormat="1" ht="22.8" customHeight="1">
      <c r="B396" s="174"/>
      <c r="C396" s="209" t="s">
        <v>493</v>
      </c>
      <c r="D396" s="209" t="s">
        <v>149</v>
      </c>
      <c r="E396" s="210" t="s">
        <v>494</v>
      </c>
      <c r="F396" s="211" t="s">
        <v>495</v>
      </c>
      <c r="G396" s="211"/>
      <c r="H396" s="211"/>
      <c r="I396" s="211"/>
      <c r="J396" s="212" t="s">
        <v>159</v>
      </c>
      <c r="K396" s="213">
        <v>218.273</v>
      </c>
      <c r="L396" s="214">
        <v>0</v>
      </c>
      <c r="M396" s="214"/>
      <c r="N396" s="215">
        <f>ROUND(L396*K396,2)</f>
        <v>0</v>
      </c>
      <c r="O396" s="215"/>
      <c r="P396" s="215"/>
      <c r="Q396" s="215"/>
      <c r="R396" s="178"/>
      <c r="T396" s="216" t="s">
        <v>5</v>
      </c>
      <c r="U396" s="57" t="s">
        <v>40</v>
      </c>
      <c r="V396" s="48"/>
      <c r="W396" s="217">
        <f>V396*K396</f>
        <v>0</v>
      </c>
      <c r="X396" s="217">
        <v>0</v>
      </c>
      <c r="Y396" s="217">
        <f>X396*K396</f>
        <v>0</v>
      </c>
      <c r="Z396" s="217">
        <v>0</v>
      </c>
      <c r="AA396" s="218">
        <f>Z396*K396</f>
        <v>0</v>
      </c>
      <c r="AR396" s="23" t="s">
        <v>238</v>
      </c>
      <c r="AT396" s="23" t="s">
        <v>149</v>
      </c>
      <c r="AU396" s="23" t="s">
        <v>99</v>
      </c>
      <c r="AY396" s="23" t="s">
        <v>148</v>
      </c>
      <c r="BE396" s="133">
        <f>IF(U396="základní",N396,0)</f>
        <v>0</v>
      </c>
      <c r="BF396" s="133">
        <f>IF(U396="snížená",N396,0)</f>
        <v>0</v>
      </c>
      <c r="BG396" s="133">
        <f>IF(U396="zákl. přenesená",N396,0)</f>
        <v>0</v>
      </c>
      <c r="BH396" s="133">
        <f>IF(U396="sníž. přenesená",N396,0)</f>
        <v>0</v>
      </c>
      <c r="BI396" s="133">
        <f>IF(U396="nulová",N396,0)</f>
        <v>0</v>
      </c>
      <c r="BJ396" s="23" t="s">
        <v>83</v>
      </c>
      <c r="BK396" s="133">
        <f>ROUND(L396*K396,2)</f>
        <v>0</v>
      </c>
      <c r="BL396" s="23" t="s">
        <v>238</v>
      </c>
      <c r="BM396" s="23" t="s">
        <v>496</v>
      </c>
    </row>
    <row r="397" spans="2:51" s="10" customFormat="1" ht="14.4" customHeight="1">
      <c r="B397" s="219"/>
      <c r="C397" s="220"/>
      <c r="D397" s="220"/>
      <c r="E397" s="221" t="s">
        <v>5</v>
      </c>
      <c r="F397" s="222" t="s">
        <v>289</v>
      </c>
      <c r="G397" s="223"/>
      <c r="H397" s="223"/>
      <c r="I397" s="223"/>
      <c r="J397" s="220"/>
      <c r="K397" s="224">
        <v>1.958</v>
      </c>
      <c r="L397" s="220"/>
      <c r="M397" s="220"/>
      <c r="N397" s="220"/>
      <c r="O397" s="220"/>
      <c r="P397" s="220"/>
      <c r="Q397" s="220"/>
      <c r="R397" s="225"/>
      <c r="T397" s="226"/>
      <c r="U397" s="220"/>
      <c r="V397" s="220"/>
      <c r="W397" s="220"/>
      <c r="X397" s="220"/>
      <c r="Y397" s="220"/>
      <c r="Z397" s="220"/>
      <c r="AA397" s="227"/>
      <c r="AT397" s="228" t="s">
        <v>156</v>
      </c>
      <c r="AU397" s="228" t="s">
        <v>99</v>
      </c>
      <c r="AV397" s="10" t="s">
        <v>99</v>
      </c>
      <c r="AW397" s="10" t="s">
        <v>33</v>
      </c>
      <c r="AX397" s="10" t="s">
        <v>75</v>
      </c>
      <c r="AY397" s="228" t="s">
        <v>148</v>
      </c>
    </row>
    <row r="398" spans="2:51" s="10" customFormat="1" ht="14.4" customHeight="1">
      <c r="B398" s="219"/>
      <c r="C398" s="220"/>
      <c r="D398" s="220"/>
      <c r="E398" s="221" t="s">
        <v>5</v>
      </c>
      <c r="F398" s="238" t="s">
        <v>290</v>
      </c>
      <c r="G398" s="220"/>
      <c r="H398" s="220"/>
      <c r="I398" s="220"/>
      <c r="J398" s="220"/>
      <c r="K398" s="224">
        <v>1.918</v>
      </c>
      <c r="L398" s="220"/>
      <c r="M398" s="220"/>
      <c r="N398" s="220"/>
      <c r="O398" s="220"/>
      <c r="P398" s="220"/>
      <c r="Q398" s="220"/>
      <c r="R398" s="225"/>
      <c r="T398" s="226"/>
      <c r="U398" s="220"/>
      <c r="V398" s="220"/>
      <c r="W398" s="220"/>
      <c r="X398" s="220"/>
      <c r="Y398" s="220"/>
      <c r="Z398" s="220"/>
      <c r="AA398" s="227"/>
      <c r="AT398" s="228" t="s">
        <v>156</v>
      </c>
      <c r="AU398" s="228" t="s">
        <v>99</v>
      </c>
      <c r="AV398" s="10" t="s">
        <v>99</v>
      </c>
      <c r="AW398" s="10" t="s">
        <v>33</v>
      </c>
      <c r="AX398" s="10" t="s">
        <v>75</v>
      </c>
      <c r="AY398" s="228" t="s">
        <v>148</v>
      </c>
    </row>
    <row r="399" spans="2:51" s="10" customFormat="1" ht="14.4" customHeight="1">
      <c r="B399" s="219"/>
      <c r="C399" s="220"/>
      <c r="D399" s="220"/>
      <c r="E399" s="221" t="s">
        <v>5</v>
      </c>
      <c r="F399" s="238" t="s">
        <v>291</v>
      </c>
      <c r="G399" s="220"/>
      <c r="H399" s="220"/>
      <c r="I399" s="220"/>
      <c r="J399" s="220"/>
      <c r="K399" s="224">
        <v>1.918</v>
      </c>
      <c r="L399" s="220"/>
      <c r="M399" s="220"/>
      <c r="N399" s="220"/>
      <c r="O399" s="220"/>
      <c r="P399" s="220"/>
      <c r="Q399" s="220"/>
      <c r="R399" s="225"/>
      <c r="T399" s="226"/>
      <c r="U399" s="220"/>
      <c r="V399" s="220"/>
      <c r="W399" s="220"/>
      <c r="X399" s="220"/>
      <c r="Y399" s="220"/>
      <c r="Z399" s="220"/>
      <c r="AA399" s="227"/>
      <c r="AT399" s="228" t="s">
        <v>156</v>
      </c>
      <c r="AU399" s="228" t="s">
        <v>99</v>
      </c>
      <c r="AV399" s="10" t="s">
        <v>99</v>
      </c>
      <c r="AW399" s="10" t="s">
        <v>33</v>
      </c>
      <c r="AX399" s="10" t="s">
        <v>75</v>
      </c>
      <c r="AY399" s="228" t="s">
        <v>148</v>
      </c>
    </row>
    <row r="400" spans="2:51" s="10" customFormat="1" ht="14.4" customHeight="1">
      <c r="B400" s="219"/>
      <c r="C400" s="220"/>
      <c r="D400" s="220"/>
      <c r="E400" s="221" t="s">
        <v>5</v>
      </c>
      <c r="F400" s="238" t="s">
        <v>292</v>
      </c>
      <c r="G400" s="220"/>
      <c r="H400" s="220"/>
      <c r="I400" s="220"/>
      <c r="J400" s="220"/>
      <c r="K400" s="224">
        <v>1.918</v>
      </c>
      <c r="L400" s="220"/>
      <c r="M400" s="220"/>
      <c r="N400" s="220"/>
      <c r="O400" s="220"/>
      <c r="P400" s="220"/>
      <c r="Q400" s="220"/>
      <c r="R400" s="225"/>
      <c r="T400" s="226"/>
      <c r="U400" s="220"/>
      <c r="V400" s="220"/>
      <c r="W400" s="220"/>
      <c r="X400" s="220"/>
      <c r="Y400" s="220"/>
      <c r="Z400" s="220"/>
      <c r="AA400" s="227"/>
      <c r="AT400" s="228" t="s">
        <v>156</v>
      </c>
      <c r="AU400" s="228" t="s">
        <v>99</v>
      </c>
      <c r="AV400" s="10" t="s">
        <v>99</v>
      </c>
      <c r="AW400" s="10" t="s">
        <v>33</v>
      </c>
      <c r="AX400" s="10" t="s">
        <v>75</v>
      </c>
      <c r="AY400" s="228" t="s">
        <v>148</v>
      </c>
    </row>
    <row r="401" spans="2:51" s="10" customFormat="1" ht="14.4" customHeight="1">
      <c r="B401" s="219"/>
      <c r="C401" s="220"/>
      <c r="D401" s="220"/>
      <c r="E401" s="221" t="s">
        <v>5</v>
      </c>
      <c r="F401" s="238" t="s">
        <v>293</v>
      </c>
      <c r="G401" s="220"/>
      <c r="H401" s="220"/>
      <c r="I401" s="220"/>
      <c r="J401" s="220"/>
      <c r="K401" s="224">
        <v>0.959</v>
      </c>
      <c r="L401" s="220"/>
      <c r="M401" s="220"/>
      <c r="N401" s="220"/>
      <c r="O401" s="220"/>
      <c r="P401" s="220"/>
      <c r="Q401" s="220"/>
      <c r="R401" s="225"/>
      <c r="T401" s="226"/>
      <c r="U401" s="220"/>
      <c r="V401" s="220"/>
      <c r="W401" s="220"/>
      <c r="X401" s="220"/>
      <c r="Y401" s="220"/>
      <c r="Z401" s="220"/>
      <c r="AA401" s="227"/>
      <c r="AT401" s="228" t="s">
        <v>156</v>
      </c>
      <c r="AU401" s="228" t="s">
        <v>99</v>
      </c>
      <c r="AV401" s="10" t="s">
        <v>99</v>
      </c>
      <c r="AW401" s="10" t="s">
        <v>33</v>
      </c>
      <c r="AX401" s="10" t="s">
        <v>75</v>
      </c>
      <c r="AY401" s="228" t="s">
        <v>148</v>
      </c>
    </row>
    <row r="402" spans="2:51" s="10" customFormat="1" ht="14.4" customHeight="1">
      <c r="B402" s="219"/>
      <c r="C402" s="220"/>
      <c r="D402" s="220"/>
      <c r="E402" s="221" t="s">
        <v>5</v>
      </c>
      <c r="F402" s="238" t="s">
        <v>294</v>
      </c>
      <c r="G402" s="220"/>
      <c r="H402" s="220"/>
      <c r="I402" s="220"/>
      <c r="J402" s="220"/>
      <c r="K402" s="224">
        <v>3.931</v>
      </c>
      <c r="L402" s="220"/>
      <c r="M402" s="220"/>
      <c r="N402" s="220"/>
      <c r="O402" s="220"/>
      <c r="P402" s="220"/>
      <c r="Q402" s="220"/>
      <c r="R402" s="225"/>
      <c r="T402" s="226"/>
      <c r="U402" s="220"/>
      <c r="V402" s="220"/>
      <c r="W402" s="220"/>
      <c r="X402" s="220"/>
      <c r="Y402" s="220"/>
      <c r="Z402" s="220"/>
      <c r="AA402" s="227"/>
      <c r="AT402" s="228" t="s">
        <v>156</v>
      </c>
      <c r="AU402" s="228" t="s">
        <v>99</v>
      </c>
      <c r="AV402" s="10" t="s">
        <v>99</v>
      </c>
      <c r="AW402" s="10" t="s">
        <v>33</v>
      </c>
      <c r="AX402" s="10" t="s">
        <v>75</v>
      </c>
      <c r="AY402" s="228" t="s">
        <v>148</v>
      </c>
    </row>
    <row r="403" spans="2:51" s="10" customFormat="1" ht="14.4" customHeight="1">
      <c r="B403" s="219"/>
      <c r="C403" s="220"/>
      <c r="D403" s="220"/>
      <c r="E403" s="221" t="s">
        <v>5</v>
      </c>
      <c r="F403" s="238" t="s">
        <v>295</v>
      </c>
      <c r="G403" s="220"/>
      <c r="H403" s="220"/>
      <c r="I403" s="220"/>
      <c r="J403" s="220"/>
      <c r="K403" s="224">
        <v>1.829</v>
      </c>
      <c r="L403" s="220"/>
      <c r="M403" s="220"/>
      <c r="N403" s="220"/>
      <c r="O403" s="220"/>
      <c r="P403" s="220"/>
      <c r="Q403" s="220"/>
      <c r="R403" s="225"/>
      <c r="T403" s="226"/>
      <c r="U403" s="220"/>
      <c r="V403" s="220"/>
      <c r="W403" s="220"/>
      <c r="X403" s="220"/>
      <c r="Y403" s="220"/>
      <c r="Z403" s="220"/>
      <c r="AA403" s="227"/>
      <c r="AT403" s="228" t="s">
        <v>156</v>
      </c>
      <c r="AU403" s="228" t="s">
        <v>99</v>
      </c>
      <c r="AV403" s="10" t="s">
        <v>99</v>
      </c>
      <c r="AW403" s="10" t="s">
        <v>33</v>
      </c>
      <c r="AX403" s="10" t="s">
        <v>75</v>
      </c>
      <c r="AY403" s="228" t="s">
        <v>148</v>
      </c>
    </row>
    <row r="404" spans="2:51" s="10" customFormat="1" ht="14.4" customHeight="1">
      <c r="B404" s="219"/>
      <c r="C404" s="220"/>
      <c r="D404" s="220"/>
      <c r="E404" s="221" t="s">
        <v>5</v>
      </c>
      <c r="F404" s="238" t="s">
        <v>296</v>
      </c>
      <c r="G404" s="220"/>
      <c r="H404" s="220"/>
      <c r="I404" s="220"/>
      <c r="J404" s="220"/>
      <c r="K404" s="224">
        <v>2.9</v>
      </c>
      <c r="L404" s="220"/>
      <c r="M404" s="220"/>
      <c r="N404" s="220"/>
      <c r="O404" s="220"/>
      <c r="P404" s="220"/>
      <c r="Q404" s="220"/>
      <c r="R404" s="225"/>
      <c r="T404" s="226"/>
      <c r="U404" s="220"/>
      <c r="V404" s="220"/>
      <c r="W404" s="220"/>
      <c r="X404" s="220"/>
      <c r="Y404" s="220"/>
      <c r="Z404" s="220"/>
      <c r="AA404" s="227"/>
      <c r="AT404" s="228" t="s">
        <v>156</v>
      </c>
      <c r="AU404" s="228" t="s">
        <v>99</v>
      </c>
      <c r="AV404" s="10" t="s">
        <v>99</v>
      </c>
      <c r="AW404" s="10" t="s">
        <v>33</v>
      </c>
      <c r="AX404" s="10" t="s">
        <v>75</v>
      </c>
      <c r="AY404" s="228" t="s">
        <v>148</v>
      </c>
    </row>
    <row r="405" spans="2:51" s="10" customFormat="1" ht="14.4" customHeight="1">
      <c r="B405" s="219"/>
      <c r="C405" s="220"/>
      <c r="D405" s="220"/>
      <c r="E405" s="221" t="s">
        <v>5</v>
      </c>
      <c r="F405" s="238" t="s">
        <v>297</v>
      </c>
      <c r="G405" s="220"/>
      <c r="H405" s="220"/>
      <c r="I405" s="220"/>
      <c r="J405" s="220"/>
      <c r="K405" s="224">
        <v>3.008</v>
      </c>
      <c r="L405" s="220"/>
      <c r="M405" s="220"/>
      <c r="N405" s="220"/>
      <c r="O405" s="220"/>
      <c r="P405" s="220"/>
      <c r="Q405" s="220"/>
      <c r="R405" s="225"/>
      <c r="T405" s="226"/>
      <c r="U405" s="220"/>
      <c r="V405" s="220"/>
      <c r="W405" s="220"/>
      <c r="X405" s="220"/>
      <c r="Y405" s="220"/>
      <c r="Z405" s="220"/>
      <c r="AA405" s="227"/>
      <c r="AT405" s="228" t="s">
        <v>156</v>
      </c>
      <c r="AU405" s="228" t="s">
        <v>99</v>
      </c>
      <c r="AV405" s="10" t="s">
        <v>99</v>
      </c>
      <c r="AW405" s="10" t="s">
        <v>33</v>
      </c>
      <c r="AX405" s="10" t="s">
        <v>75</v>
      </c>
      <c r="AY405" s="228" t="s">
        <v>148</v>
      </c>
    </row>
    <row r="406" spans="2:51" s="10" customFormat="1" ht="14.4" customHeight="1">
      <c r="B406" s="219"/>
      <c r="C406" s="220"/>
      <c r="D406" s="220"/>
      <c r="E406" s="221" t="s">
        <v>5</v>
      </c>
      <c r="F406" s="238" t="s">
        <v>298</v>
      </c>
      <c r="G406" s="220"/>
      <c r="H406" s="220"/>
      <c r="I406" s="220"/>
      <c r="J406" s="220"/>
      <c r="K406" s="224">
        <v>2.92</v>
      </c>
      <c r="L406" s="220"/>
      <c r="M406" s="220"/>
      <c r="N406" s="220"/>
      <c r="O406" s="220"/>
      <c r="P406" s="220"/>
      <c r="Q406" s="220"/>
      <c r="R406" s="225"/>
      <c r="T406" s="226"/>
      <c r="U406" s="220"/>
      <c r="V406" s="220"/>
      <c r="W406" s="220"/>
      <c r="X406" s="220"/>
      <c r="Y406" s="220"/>
      <c r="Z406" s="220"/>
      <c r="AA406" s="227"/>
      <c r="AT406" s="228" t="s">
        <v>156</v>
      </c>
      <c r="AU406" s="228" t="s">
        <v>99</v>
      </c>
      <c r="AV406" s="10" t="s">
        <v>99</v>
      </c>
      <c r="AW406" s="10" t="s">
        <v>33</v>
      </c>
      <c r="AX406" s="10" t="s">
        <v>75</v>
      </c>
      <c r="AY406" s="228" t="s">
        <v>148</v>
      </c>
    </row>
    <row r="407" spans="2:51" s="10" customFormat="1" ht="14.4" customHeight="1">
      <c r="B407" s="219"/>
      <c r="C407" s="220"/>
      <c r="D407" s="220"/>
      <c r="E407" s="221" t="s">
        <v>5</v>
      </c>
      <c r="F407" s="238" t="s">
        <v>299</v>
      </c>
      <c r="G407" s="220"/>
      <c r="H407" s="220"/>
      <c r="I407" s="220"/>
      <c r="J407" s="220"/>
      <c r="K407" s="224">
        <v>7.381</v>
      </c>
      <c r="L407" s="220"/>
      <c r="M407" s="220"/>
      <c r="N407" s="220"/>
      <c r="O407" s="220"/>
      <c r="P407" s="220"/>
      <c r="Q407" s="220"/>
      <c r="R407" s="225"/>
      <c r="T407" s="226"/>
      <c r="U407" s="220"/>
      <c r="V407" s="220"/>
      <c r="W407" s="220"/>
      <c r="X407" s="220"/>
      <c r="Y407" s="220"/>
      <c r="Z407" s="220"/>
      <c r="AA407" s="227"/>
      <c r="AT407" s="228" t="s">
        <v>156</v>
      </c>
      <c r="AU407" s="228" t="s">
        <v>99</v>
      </c>
      <c r="AV407" s="10" t="s">
        <v>99</v>
      </c>
      <c r="AW407" s="10" t="s">
        <v>33</v>
      </c>
      <c r="AX407" s="10" t="s">
        <v>75</v>
      </c>
      <c r="AY407" s="228" t="s">
        <v>148</v>
      </c>
    </row>
    <row r="408" spans="2:51" s="10" customFormat="1" ht="14.4" customHeight="1">
      <c r="B408" s="219"/>
      <c r="C408" s="220"/>
      <c r="D408" s="220"/>
      <c r="E408" s="221" t="s">
        <v>5</v>
      </c>
      <c r="F408" s="238" t="s">
        <v>300</v>
      </c>
      <c r="G408" s="220"/>
      <c r="H408" s="220"/>
      <c r="I408" s="220"/>
      <c r="J408" s="220"/>
      <c r="K408" s="224">
        <v>38.921</v>
      </c>
      <c r="L408" s="220"/>
      <c r="M408" s="220"/>
      <c r="N408" s="220"/>
      <c r="O408" s="220"/>
      <c r="P408" s="220"/>
      <c r="Q408" s="220"/>
      <c r="R408" s="225"/>
      <c r="T408" s="226"/>
      <c r="U408" s="220"/>
      <c r="V408" s="220"/>
      <c r="W408" s="220"/>
      <c r="X408" s="220"/>
      <c r="Y408" s="220"/>
      <c r="Z408" s="220"/>
      <c r="AA408" s="227"/>
      <c r="AT408" s="228" t="s">
        <v>156</v>
      </c>
      <c r="AU408" s="228" t="s">
        <v>99</v>
      </c>
      <c r="AV408" s="10" t="s">
        <v>99</v>
      </c>
      <c r="AW408" s="10" t="s">
        <v>33</v>
      </c>
      <c r="AX408" s="10" t="s">
        <v>75</v>
      </c>
      <c r="AY408" s="228" t="s">
        <v>148</v>
      </c>
    </row>
    <row r="409" spans="2:51" s="10" customFormat="1" ht="14.4" customHeight="1">
      <c r="B409" s="219"/>
      <c r="C409" s="220"/>
      <c r="D409" s="220"/>
      <c r="E409" s="221" t="s">
        <v>5</v>
      </c>
      <c r="F409" s="238" t="s">
        <v>301</v>
      </c>
      <c r="G409" s="220"/>
      <c r="H409" s="220"/>
      <c r="I409" s="220"/>
      <c r="J409" s="220"/>
      <c r="K409" s="224">
        <v>38.58</v>
      </c>
      <c r="L409" s="220"/>
      <c r="M409" s="220"/>
      <c r="N409" s="220"/>
      <c r="O409" s="220"/>
      <c r="P409" s="220"/>
      <c r="Q409" s="220"/>
      <c r="R409" s="225"/>
      <c r="T409" s="226"/>
      <c r="U409" s="220"/>
      <c r="V409" s="220"/>
      <c r="W409" s="220"/>
      <c r="X409" s="220"/>
      <c r="Y409" s="220"/>
      <c r="Z409" s="220"/>
      <c r="AA409" s="227"/>
      <c r="AT409" s="228" t="s">
        <v>156</v>
      </c>
      <c r="AU409" s="228" t="s">
        <v>99</v>
      </c>
      <c r="AV409" s="10" t="s">
        <v>99</v>
      </c>
      <c r="AW409" s="10" t="s">
        <v>33</v>
      </c>
      <c r="AX409" s="10" t="s">
        <v>75</v>
      </c>
      <c r="AY409" s="228" t="s">
        <v>148</v>
      </c>
    </row>
    <row r="410" spans="2:51" s="10" customFormat="1" ht="14.4" customHeight="1">
      <c r="B410" s="219"/>
      <c r="C410" s="220"/>
      <c r="D410" s="220"/>
      <c r="E410" s="221" t="s">
        <v>5</v>
      </c>
      <c r="F410" s="238" t="s">
        <v>302</v>
      </c>
      <c r="G410" s="220"/>
      <c r="H410" s="220"/>
      <c r="I410" s="220"/>
      <c r="J410" s="220"/>
      <c r="K410" s="224">
        <v>1.558</v>
      </c>
      <c r="L410" s="220"/>
      <c r="M410" s="220"/>
      <c r="N410" s="220"/>
      <c r="O410" s="220"/>
      <c r="P410" s="220"/>
      <c r="Q410" s="220"/>
      <c r="R410" s="225"/>
      <c r="T410" s="226"/>
      <c r="U410" s="220"/>
      <c r="V410" s="220"/>
      <c r="W410" s="220"/>
      <c r="X410" s="220"/>
      <c r="Y410" s="220"/>
      <c r="Z410" s="220"/>
      <c r="AA410" s="227"/>
      <c r="AT410" s="228" t="s">
        <v>156</v>
      </c>
      <c r="AU410" s="228" t="s">
        <v>99</v>
      </c>
      <c r="AV410" s="10" t="s">
        <v>99</v>
      </c>
      <c r="AW410" s="10" t="s">
        <v>33</v>
      </c>
      <c r="AX410" s="10" t="s">
        <v>75</v>
      </c>
      <c r="AY410" s="228" t="s">
        <v>148</v>
      </c>
    </row>
    <row r="411" spans="2:51" s="10" customFormat="1" ht="14.4" customHeight="1">
      <c r="B411" s="219"/>
      <c r="C411" s="220"/>
      <c r="D411" s="220"/>
      <c r="E411" s="221" t="s">
        <v>5</v>
      </c>
      <c r="F411" s="238" t="s">
        <v>303</v>
      </c>
      <c r="G411" s="220"/>
      <c r="H411" s="220"/>
      <c r="I411" s="220"/>
      <c r="J411" s="220"/>
      <c r="K411" s="224">
        <v>2.987</v>
      </c>
      <c r="L411" s="220"/>
      <c r="M411" s="220"/>
      <c r="N411" s="220"/>
      <c r="O411" s="220"/>
      <c r="P411" s="220"/>
      <c r="Q411" s="220"/>
      <c r="R411" s="225"/>
      <c r="T411" s="226"/>
      <c r="U411" s="220"/>
      <c r="V411" s="220"/>
      <c r="W411" s="220"/>
      <c r="X411" s="220"/>
      <c r="Y411" s="220"/>
      <c r="Z411" s="220"/>
      <c r="AA411" s="227"/>
      <c r="AT411" s="228" t="s">
        <v>156</v>
      </c>
      <c r="AU411" s="228" t="s">
        <v>99</v>
      </c>
      <c r="AV411" s="10" t="s">
        <v>99</v>
      </c>
      <c r="AW411" s="10" t="s">
        <v>33</v>
      </c>
      <c r="AX411" s="10" t="s">
        <v>75</v>
      </c>
      <c r="AY411" s="228" t="s">
        <v>148</v>
      </c>
    </row>
    <row r="412" spans="2:51" s="10" customFormat="1" ht="14.4" customHeight="1">
      <c r="B412" s="219"/>
      <c r="C412" s="220"/>
      <c r="D412" s="220"/>
      <c r="E412" s="221" t="s">
        <v>5</v>
      </c>
      <c r="F412" s="238" t="s">
        <v>304</v>
      </c>
      <c r="G412" s="220"/>
      <c r="H412" s="220"/>
      <c r="I412" s="220"/>
      <c r="J412" s="220"/>
      <c r="K412" s="224">
        <v>2.434</v>
      </c>
      <c r="L412" s="220"/>
      <c r="M412" s="220"/>
      <c r="N412" s="220"/>
      <c r="O412" s="220"/>
      <c r="P412" s="220"/>
      <c r="Q412" s="220"/>
      <c r="R412" s="225"/>
      <c r="T412" s="226"/>
      <c r="U412" s="220"/>
      <c r="V412" s="220"/>
      <c r="W412" s="220"/>
      <c r="X412" s="220"/>
      <c r="Y412" s="220"/>
      <c r="Z412" s="220"/>
      <c r="AA412" s="227"/>
      <c r="AT412" s="228" t="s">
        <v>156</v>
      </c>
      <c r="AU412" s="228" t="s">
        <v>99</v>
      </c>
      <c r="AV412" s="10" t="s">
        <v>99</v>
      </c>
      <c r="AW412" s="10" t="s">
        <v>33</v>
      </c>
      <c r="AX412" s="10" t="s">
        <v>75</v>
      </c>
      <c r="AY412" s="228" t="s">
        <v>148</v>
      </c>
    </row>
    <row r="413" spans="2:51" s="10" customFormat="1" ht="14.4" customHeight="1">
      <c r="B413" s="219"/>
      <c r="C413" s="220"/>
      <c r="D413" s="220"/>
      <c r="E413" s="221" t="s">
        <v>5</v>
      </c>
      <c r="F413" s="238" t="s">
        <v>305</v>
      </c>
      <c r="G413" s="220"/>
      <c r="H413" s="220"/>
      <c r="I413" s="220"/>
      <c r="J413" s="220"/>
      <c r="K413" s="224">
        <v>0.94</v>
      </c>
      <c r="L413" s="220"/>
      <c r="M413" s="220"/>
      <c r="N413" s="220"/>
      <c r="O413" s="220"/>
      <c r="P413" s="220"/>
      <c r="Q413" s="220"/>
      <c r="R413" s="225"/>
      <c r="T413" s="226"/>
      <c r="U413" s="220"/>
      <c r="V413" s="220"/>
      <c r="W413" s="220"/>
      <c r="X413" s="220"/>
      <c r="Y413" s="220"/>
      <c r="Z413" s="220"/>
      <c r="AA413" s="227"/>
      <c r="AT413" s="228" t="s">
        <v>156</v>
      </c>
      <c r="AU413" s="228" t="s">
        <v>99</v>
      </c>
      <c r="AV413" s="10" t="s">
        <v>99</v>
      </c>
      <c r="AW413" s="10" t="s">
        <v>33</v>
      </c>
      <c r="AX413" s="10" t="s">
        <v>75</v>
      </c>
      <c r="AY413" s="228" t="s">
        <v>148</v>
      </c>
    </row>
    <row r="414" spans="2:51" s="10" customFormat="1" ht="14.4" customHeight="1">
      <c r="B414" s="219"/>
      <c r="C414" s="220"/>
      <c r="D414" s="220"/>
      <c r="E414" s="221" t="s">
        <v>5</v>
      </c>
      <c r="F414" s="238" t="s">
        <v>306</v>
      </c>
      <c r="G414" s="220"/>
      <c r="H414" s="220"/>
      <c r="I414" s="220"/>
      <c r="J414" s="220"/>
      <c r="K414" s="224">
        <v>6.012</v>
      </c>
      <c r="L414" s="220"/>
      <c r="M414" s="220"/>
      <c r="N414" s="220"/>
      <c r="O414" s="220"/>
      <c r="P414" s="220"/>
      <c r="Q414" s="220"/>
      <c r="R414" s="225"/>
      <c r="T414" s="226"/>
      <c r="U414" s="220"/>
      <c r="V414" s="220"/>
      <c r="W414" s="220"/>
      <c r="X414" s="220"/>
      <c r="Y414" s="220"/>
      <c r="Z414" s="220"/>
      <c r="AA414" s="227"/>
      <c r="AT414" s="228" t="s">
        <v>156</v>
      </c>
      <c r="AU414" s="228" t="s">
        <v>99</v>
      </c>
      <c r="AV414" s="10" t="s">
        <v>99</v>
      </c>
      <c r="AW414" s="10" t="s">
        <v>33</v>
      </c>
      <c r="AX414" s="10" t="s">
        <v>75</v>
      </c>
      <c r="AY414" s="228" t="s">
        <v>148</v>
      </c>
    </row>
    <row r="415" spans="2:51" s="10" customFormat="1" ht="14.4" customHeight="1">
      <c r="B415" s="219"/>
      <c r="C415" s="220"/>
      <c r="D415" s="220"/>
      <c r="E415" s="221" t="s">
        <v>5</v>
      </c>
      <c r="F415" s="238" t="s">
        <v>307</v>
      </c>
      <c r="G415" s="220"/>
      <c r="H415" s="220"/>
      <c r="I415" s="220"/>
      <c r="J415" s="220"/>
      <c r="K415" s="224">
        <v>2.999</v>
      </c>
      <c r="L415" s="220"/>
      <c r="M415" s="220"/>
      <c r="N415" s="220"/>
      <c r="O415" s="220"/>
      <c r="P415" s="220"/>
      <c r="Q415" s="220"/>
      <c r="R415" s="225"/>
      <c r="T415" s="226"/>
      <c r="U415" s="220"/>
      <c r="V415" s="220"/>
      <c r="W415" s="220"/>
      <c r="X415" s="220"/>
      <c r="Y415" s="220"/>
      <c r="Z415" s="220"/>
      <c r="AA415" s="227"/>
      <c r="AT415" s="228" t="s">
        <v>156</v>
      </c>
      <c r="AU415" s="228" t="s">
        <v>99</v>
      </c>
      <c r="AV415" s="10" t="s">
        <v>99</v>
      </c>
      <c r="AW415" s="10" t="s">
        <v>33</v>
      </c>
      <c r="AX415" s="10" t="s">
        <v>75</v>
      </c>
      <c r="AY415" s="228" t="s">
        <v>148</v>
      </c>
    </row>
    <row r="416" spans="2:51" s="10" customFormat="1" ht="14.4" customHeight="1">
      <c r="B416" s="219"/>
      <c r="C416" s="220"/>
      <c r="D416" s="220"/>
      <c r="E416" s="221" t="s">
        <v>5</v>
      </c>
      <c r="F416" s="238" t="s">
        <v>308</v>
      </c>
      <c r="G416" s="220"/>
      <c r="H416" s="220"/>
      <c r="I416" s="220"/>
      <c r="J416" s="220"/>
      <c r="K416" s="224">
        <v>16.72</v>
      </c>
      <c r="L416" s="220"/>
      <c r="M416" s="220"/>
      <c r="N416" s="220"/>
      <c r="O416" s="220"/>
      <c r="P416" s="220"/>
      <c r="Q416" s="220"/>
      <c r="R416" s="225"/>
      <c r="T416" s="226"/>
      <c r="U416" s="220"/>
      <c r="V416" s="220"/>
      <c r="W416" s="220"/>
      <c r="X416" s="220"/>
      <c r="Y416" s="220"/>
      <c r="Z416" s="220"/>
      <c r="AA416" s="227"/>
      <c r="AT416" s="228" t="s">
        <v>156</v>
      </c>
      <c r="AU416" s="228" t="s">
        <v>99</v>
      </c>
      <c r="AV416" s="10" t="s">
        <v>99</v>
      </c>
      <c r="AW416" s="10" t="s">
        <v>33</v>
      </c>
      <c r="AX416" s="10" t="s">
        <v>75</v>
      </c>
      <c r="AY416" s="228" t="s">
        <v>148</v>
      </c>
    </row>
    <row r="417" spans="2:51" s="10" customFormat="1" ht="14.4" customHeight="1">
      <c r="B417" s="219"/>
      <c r="C417" s="220"/>
      <c r="D417" s="220"/>
      <c r="E417" s="221" t="s">
        <v>5</v>
      </c>
      <c r="F417" s="238" t="s">
        <v>309</v>
      </c>
      <c r="G417" s="220"/>
      <c r="H417" s="220"/>
      <c r="I417" s="220"/>
      <c r="J417" s="220"/>
      <c r="K417" s="224">
        <v>12.54</v>
      </c>
      <c r="L417" s="220"/>
      <c r="M417" s="220"/>
      <c r="N417" s="220"/>
      <c r="O417" s="220"/>
      <c r="P417" s="220"/>
      <c r="Q417" s="220"/>
      <c r="R417" s="225"/>
      <c r="T417" s="226"/>
      <c r="U417" s="220"/>
      <c r="V417" s="220"/>
      <c r="W417" s="220"/>
      <c r="X417" s="220"/>
      <c r="Y417" s="220"/>
      <c r="Z417" s="220"/>
      <c r="AA417" s="227"/>
      <c r="AT417" s="228" t="s">
        <v>156</v>
      </c>
      <c r="AU417" s="228" t="s">
        <v>99</v>
      </c>
      <c r="AV417" s="10" t="s">
        <v>99</v>
      </c>
      <c r="AW417" s="10" t="s">
        <v>33</v>
      </c>
      <c r="AX417" s="10" t="s">
        <v>75</v>
      </c>
      <c r="AY417" s="228" t="s">
        <v>148</v>
      </c>
    </row>
    <row r="418" spans="2:51" s="10" customFormat="1" ht="14.4" customHeight="1">
      <c r="B418" s="219"/>
      <c r="C418" s="220"/>
      <c r="D418" s="220"/>
      <c r="E418" s="221" t="s">
        <v>5</v>
      </c>
      <c r="F418" s="238" t="s">
        <v>310</v>
      </c>
      <c r="G418" s="220"/>
      <c r="H418" s="220"/>
      <c r="I418" s="220"/>
      <c r="J418" s="220"/>
      <c r="K418" s="224">
        <v>2.219</v>
      </c>
      <c r="L418" s="220"/>
      <c r="M418" s="220"/>
      <c r="N418" s="220"/>
      <c r="O418" s="220"/>
      <c r="P418" s="220"/>
      <c r="Q418" s="220"/>
      <c r="R418" s="225"/>
      <c r="T418" s="226"/>
      <c r="U418" s="220"/>
      <c r="V418" s="220"/>
      <c r="W418" s="220"/>
      <c r="X418" s="220"/>
      <c r="Y418" s="220"/>
      <c r="Z418" s="220"/>
      <c r="AA418" s="227"/>
      <c r="AT418" s="228" t="s">
        <v>156</v>
      </c>
      <c r="AU418" s="228" t="s">
        <v>99</v>
      </c>
      <c r="AV418" s="10" t="s">
        <v>99</v>
      </c>
      <c r="AW418" s="10" t="s">
        <v>33</v>
      </c>
      <c r="AX418" s="10" t="s">
        <v>75</v>
      </c>
      <c r="AY418" s="228" t="s">
        <v>148</v>
      </c>
    </row>
    <row r="419" spans="2:51" s="10" customFormat="1" ht="14.4" customHeight="1">
      <c r="B419" s="219"/>
      <c r="C419" s="220"/>
      <c r="D419" s="220"/>
      <c r="E419" s="221" t="s">
        <v>5</v>
      </c>
      <c r="F419" s="238" t="s">
        <v>311</v>
      </c>
      <c r="G419" s="220"/>
      <c r="H419" s="220"/>
      <c r="I419" s="220"/>
      <c r="J419" s="220"/>
      <c r="K419" s="224">
        <v>17.28</v>
      </c>
      <c r="L419" s="220"/>
      <c r="M419" s="220"/>
      <c r="N419" s="220"/>
      <c r="O419" s="220"/>
      <c r="P419" s="220"/>
      <c r="Q419" s="220"/>
      <c r="R419" s="225"/>
      <c r="T419" s="226"/>
      <c r="U419" s="220"/>
      <c r="V419" s="220"/>
      <c r="W419" s="220"/>
      <c r="X419" s="220"/>
      <c r="Y419" s="220"/>
      <c r="Z419" s="220"/>
      <c r="AA419" s="227"/>
      <c r="AT419" s="228" t="s">
        <v>156</v>
      </c>
      <c r="AU419" s="228" t="s">
        <v>99</v>
      </c>
      <c r="AV419" s="10" t="s">
        <v>99</v>
      </c>
      <c r="AW419" s="10" t="s">
        <v>33</v>
      </c>
      <c r="AX419" s="10" t="s">
        <v>75</v>
      </c>
      <c r="AY419" s="228" t="s">
        <v>148</v>
      </c>
    </row>
    <row r="420" spans="2:51" s="10" customFormat="1" ht="14.4" customHeight="1">
      <c r="B420" s="219"/>
      <c r="C420" s="220"/>
      <c r="D420" s="220"/>
      <c r="E420" s="221" t="s">
        <v>5</v>
      </c>
      <c r="F420" s="238" t="s">
        <v>312</v>
      </c>
      <c r="G420" s="220"/>
      <c r="H420" s="220"/>
      <c r="I420" s="220"/>
      <c r="J420" s="220"/>
      <c r="K420" s="224">
        <v>36.965</v>
      </c>
      <c r="L420" s="220"/>
      <c r="M420" s="220"/>
      <c r="N420" s="220"/>
      <c r="O420" s="220"/>
      <c r="P420" s="220"/>
      <c r="Q420" s="220"/>
      <c r="R420" s="225"/>
      <c r="T420" s="226"/>
      <c r="U420" s="220"/>
      <c r="V420" s="220"/>
      <c r="W420" s="220"/>
      <c r="X420" s="220"/>
      <c r="Y420" s="220"/>
      <c r="Z420" s="220"/>
      <c r="AA420" s="227"/>
      <c r="AT420" s="228" t="s">
        <v>156</v>
      </c>
      <c r="AU420" s="228" t="s">
        <v>99</v>
      </c>
      <c r="AV420" s="10" t="s">
        <v>99</v>
      </c>
      <c r="AW420" s="10" t="s">
        <v>33</v>
      </c>
      <c r="AX420" s="10" t="s">
        <v>75</v>
      </c>
      <c r="AY420" s="228" t="s">
        <v>148</v>
      </c>
    </row>
    <row r="421" spans="2:51" s="10" customFormat="1" ht="14.4" customHeight="1">
      <c r="B421" s="219"/>
      <c r="C421" s="220"/>
      <c r="D421" s="220"/>
      <c r="E421" s="221" t="s">
        <v>5</v>
      </c>
      <c r="F421" s="238" t="s">
        <v>313</v>
      </c>
      <c r="G421" s="220"/>
      <c r="H421" s="220"/>
      <c r="I421" s="220"/>
      <c r="J421" s="220"/>
      <c r="K421" s="224">
        <v>0.998</v>
      </c>
      <c r="L421" s="220"/>
      <c r="M421" s="220"/>
      <c r="N421" s="220"/>
      <c r="O421" s="220"/>
      <c r="P421" s="220"/>
      <c r="Q421" s="220"/>
      <c r="R421" s="225"/>
      <c r="T421" s="226"/>
      <c r="U421" s="220"/>
      <c r="V421" s="220"/>
      <c r="W421" s="220"/>
      <c r="X421" s="220"/>
      <c r="Y421" s="220"/>
      <c r="Z421" s="220"/>
      <c r="AA421" s="227"/>
      <c r="AT421" s="228" t="s">
        <v>156</v>
      </c>
      <c r="AU421" s="228" t="s">
        <v>99</v>
      </c>
      <c r="AV421" s="10" t="s">
        <v>99</v>
      </c>
      <c r="AW421" s="10" t="s">
        <v>33</v>
      </c>
      <c r="AX421" s="10" t="s">
        <v>75</v>
      </c>
      <c r="AY421" s="228" t="s">
        <v>148</v>
      </c>
    </row>
    <row r="422" spans="2:51" s="10" customFormat="1" ht="14.4" customHeight="1">
      <c r="B422" s="219"/>
      <c r="C422" s="220"/>
      <c r="D422" s="220"/>
      <c r="E422" s="221" t="s">
        <v>5</v>
      </c>
      <c r="F422" s="238" t="s">
        <v>314</v>
      </c>
      <c r="G422" s="220"/>
      <c r="H422" s="220"/>
      <c r="I422" s="220"/>
      <c r="J422" s="220"/>
      <c r="K422" s="224">
        <v>6.48</v>
      </c>
      <c r="L422" s="220"/>
      <c r="M422" s="220"/>
      <c r="N422" s="220"/>
      <c r="O422" s="220"/>
      <c r="P422" s="220"/>
      <c r="Q422" s="220"/>
      <c r="R422" s="225"/>
      <c r="T422" s="226"/>
      <c r="U422" s="220"/>
      <c r="V422" s="220"/>
      <c r="W422" s="220"/>
      <c r="X422" s="220"/>
      <c r="Y422" s="220"/>
      <c r="Z422" s="220"/>
      <c r="AA422" s="227"/>
      <c r="AT422" s="228" t="s">
        <v>156</v>
      </c>
      <c r="AU422" s="228" t="s">
        <v>99</v>
      </c>
      <c r="AV422" s="10" t="s">
        <v>99</v>
      </c>
      <c r="AW422" s="10" t="s">
        <v>33</v>
      </c>
      <c r="AX422" s="10" t="s">
        <v>75</v>
      </c>
      <c r="AY422" s="228" t="s">
        <v>148</v>
      </c>
    </row>
    <row r="423" spans="2:51" s="12" customFormat="1" ht="14.4" customHeight="1">
      <c r="B423" s="239"/>
      <c r="C423" s="240"/>
      <c r="D423" s="240"/>
      <c r="E423" s="241" t="s">
        <v>5</v>
      </c>
      <c r="F423" s="242" t="s">
        <v>178</v>
      </c>
      <c r="G423" s="240"/>
      <c r="H423" s="240"/>
      <c r="I423" s="240"/>
      <c r="J423" s="240"/>
      <c r="K423" s="243">
        <v>218.273</v>
      </c>
      <c r="L423" s="240"/>
      <c r="M423" s="240"/>
      <c r="N423" s="240"/>
      <c r="O423" s="240"/>
      <c r="P423" s="240"/>
      <c r="Q423" s="240"/>
      <c r="R423" s="244"/>
      <c r="T423" s="245"/>
      <c r="U423" s="240"/>
      <c r="V423" s="240"/>
      <c r="W423" s="240"/>
      <c r="X423" s="240"/>
      <c r="Y423" s="240"/>
      <c r="Z423" s="240"/>
      <c r="AA423" s="246"/>
      <c r="AT423" s="247" t="s">
        <v>156</v>
      </c>
      <c r="AU423" s="247" t="s">
        <v>99</v>
      </c>
      <c r="AV423" s="12" t="s">
        <v>153</v>
      </c>
      <c r="AW423" s="12" t="s">
        <v>33</v>
      </c>
      <c r="AX423" s="12" t="s">
        <v>83</v>
      </c>
      <c r="AY423" s="247" t="s">
        <v>148</v>
      </c>
    </row>
    <row r="424" spans="2:65" s="1" customFormat="1" ht="34.2" customHeight="1">
      <c r="B424" s="174"/>
      <c r="C424" s="209" t="s">
        <v>497</v>
      </c>
      <c r="D424" s="209" t="s">
        <v>149</v>
      </c>
      <c r="E424" s="210" t="s">
        <v>498</v>
      </c>
      <c r="F424" s="211" t="s">
        <v>499</v>
      </c>
      <c r="G424" s="211"/>
      <c r="H424" s="211"/>
      <c r="I424" s="211"/>
      <c r="J424" s="212" t="s">
        <v>159</v>
      </c>
      <c r="K424" s="213">
        <v>218.273</v>
      </c>
      <c r="L424" s="214">
        <v>0</v>
      </c>
      <c r="M424" s="214"/>
      <c r="N424" s="215">
        <f>ROUND(L424*K424,2)</f>
        <v>0</v>
      </c>
      <c r="O424" s="215"/>
      <c r="P424" s="215"/>
      <c r="Q424" s="215"/>
      <c r="R424" s="178"/>
      <c r="T424" s="216" t="s">
        <v>5</v>
      </c>
      <c r="U424" s="57" t="s">
        <v>40</v>
      </c>
      <c r="V424" s="48"/>
      <c r="W424" s="217">
        <f>V424*K424</f>
        <v>0</v>
      </c>
      <c r="X424" s="217">
        <v>0</v>
      </c>
      <c r="Y424" s="217">
        <f>X424*K424</f>
        <v>0</v>
      </c>
      <c r="Z424" s="217">
        <v>0</v>
      </c>
      <c r="AA424" s="218">
        <f>Z424*K424</f>
        <v>0</v>
      </c>
      <c r="AR424" s="23" t="s">
        <v>238</v>
      </c>
      <c r="AT424" s="23" t="s">
        <v>149</v>
      </c>
      <c r="AU424" s="23" t="s">
        <v>99</v>
      </c>
      <c r="AY424" s="23" t="s">
        <v>148</v>
      </c>
      <c r="BE424" s="133">
        <f>IF(U424="základní",N424,0)</f>
        <v>0</v>
      </c>
      <c r="BF424" s="133">
        <f>IF(U424="snížená",N424,0)</f>
        <v>0</v>
      </c>
      <c r="BG424" s="133">
        <f>IF(U424="zákl. přenesená",N424,0)</f>
        <v>0</v>
      </c>
      <c r="BH424" s="133">
        <f>IF(U424="sníž. přenesená",N424,0)</f>
        <v>0</v>
      </c>
      <c r="BI424" s="133">
        <f>IF(U424="nulová",N424,0)</f>
        <v>0</v>
      </c>
      <c r="BJ424" s="23" t="s">
        <v>83</v>
      </c>
      <c r="BK424" s="133">
        <f>ROUND(L424*K424,2)</f>
        <v>0</v>
      </c>
      <c r="BL424" s="23" t="s">
        <v>238</v>
      </c>
      <c r="BM424" s="23" t="s">
        <v>500</v>
      </c>
    </row>
    <row r="425" spans="2:51" s="10" customFormat="1" ht="14.4" customHeight="1">
      <c r="B425" s="219"/>
      <c r="C425" s="220"/>
      <c r="D425" s="220"/>
      <c r="E425" s="221" t="s">
        <v>5</v>
      </c>
      <c r="F425" s="222" t="s">
        <v>289</v>
      </c>
      <c r="G425" s="223"/>
      <c r="H425" s="223"/>
      <c r="I425" s="223"/>
      <c r="J425" s="220"/>
      <c r="K425" s="224">
        <v>1.958</v>
      </c>
      <c r="L425" s="220"/>
      <c r="M425" s="220"/>
      <c r="N425" s="220"/>
      <c r="O425" s="220"/>
      <c r="P425" s="220"/>
      <c r="Q425" s="220"/>
      <c r="R425" s="225"/>
      <c r="T425" s="226"/>
      <c r="U425" s="220"/>
      <c r="V425" s="220"/>
      <c r="W425" s="220"/>
      <c r="X425" s="220"/>
      <c r="Y425" s="220"/>
      <c r="Z425" s="220"/>
      <c r="AA425" s="227"/>
      <c r="AT425" s="228" t="s">
        <v>156</v>
      </c>
      <c r="AU425" s="228" t="s">
        <v>99</v>
      </c>
      <c r="AV425" s="10" t="s">
        <v>99</v>
      </c>
      <c r="AW425" s="10" t="s">
        <v>33</v>
      </c>
      <c r="AX425" s="10" t="s">
        <v>75</v>
      </c>
      <c r="AY425" s="228" t="s">
        <v>148</v>
      </c>
    </row>
    <row r="426" spans="2:51" s="10" customFormat="1" ht="14.4" customHeight="1">
      <c r="B426" s="219"/>
      <c r="C426" s="220"/>
      <c r="D426" s="220"/>
      <c r="E426" s="221" t="s">
        <v>5</v>
      </c>
      <c r="F426" s="238" t="s">
        <v>290</v>
      </c>
      <c r="G426" s="220"/>
      <c r="H426" s="220"/>
      <c r="I426" s="220"/>
      <c r="J426" s="220"/>
      <c r="K426" s="224">
        <v>1.918</v>
      </c>
      <c r="L426" s="220"/>
      <c r="M426" s="220"/>
      <c r="N426" s="220"/>
      <c r="O426" s="220"/>
      <c r="P426" s="220"/>
      <c r="Q426" s="220"/>
      <c r="R426" s="225"/>
      <c r="T426" s="226"/>
      <c r="U426" s="220"/>
      <c r="V426" s="220"/>
      <c r="W426" s="220"/>
      <c r="X426" s="220"/>
      <c r="Y426" s="220"/>
      <c r="Z426" s="220"/>
      <c r="AA426" s="227"/>
      <c r="AT426" s="228" t="s">
        <v>156</v>
      </c>
      <c r="AU426" s="228" t="s">
        <v>99</v>
      </c>
      <c r="AV426" s="10" t="s">
        <v>99</v>
      </c>
      <c r="AW426" s="10" t="s">
        <v>33</v>
      </c>
      <c r="AX426" s="10" t="s">
        <v>75</v>
      </c>
      <c r="AY426" s="228" t="s">
        <v>148</v>
      </c>
    </row>
    <row r="427" spans="2:51" s="10" customFormat="1" ht="14.4" customHeight="1">
      <c r="B427" s="219"/>
      <c r="C427" s="220"/>
      <c r="D427" s="220"/>
      <c r="E427" s="221" t="s">
        <v>5</v>
      </c>
      <c r="F427" s="238" t="s">
        <v>291</v>
      </c>
      <c r="G427" s="220"/>
      <c r="H427" s="220"/>
      <c r="I427" s="220"/>
      <c r="J427" s="220"/>
      <c r="K427" s="224">
        <v>1.918</v>
      </c>
      <c r="L427" s="220"/>
      <c r="M427" s="220"/>
      <c r="N427" s="220"/>
      <c r="O427" s="220"/>
      <c r="P427" s="220"/>
      <c r="Q427" s="220"/>
      <c r="R427" s="225"/>
      <c r="T427" s="226"/>
      <c r="U427" s="220"/>
      <c r="V427" s="220"/>
      <c r="W427" s="220"/>
      <c r="X427" s="220"/>
      <c r="Y427" s="220"/>
      <c r="Z427" s="220"/>
      <c r="AA427" s="227"/>
      <c r="AT427" s="228" t="s">
        <v>156</v>
      </c>
      <c r="AU427" s="228" t="s">
        <v>99</v>
      </c>
      <c r="AV427" s="10" t="s">
        <v>99</v>
      </c>
      <c r="AW427" s="10" t="s">
        <v>33</v>
      </c>
      <c r="AX427" s="10" t="s">
        <v>75</v>
      </c>
      <c r="AY427" s="228" t="s">
        <v>148</v>
      </c>
    </row>
    <row r="428" spans="2:51" s="10" customFormat="1" ht="14.4" customHeight="1">
      <c r="B428" s="219"/>
      <c r="C428" s="220"/>
      <c r="D428" s="220"/>
      <c r="E428" s="221" t="s">
        <v>5</v>
      </c>
      <c r="F428" s="238" t="s">
        <v>292</v>
      </c>
      <c r="G428" s="220"/>
      <c r="H428" s="220"/>
      <c r="I428" s="220"/>
      <c r="J428" s="220"/>
      <c r="K428" s="224">
        <v>1.918</v>
      </c>
      <c r="L428" s="220"/>
      <c r="M428" s="220"/>
      <c r="N428" s="220"/>
      <c r="O428" s="220"/>
      <c r="P428" s="220"/>
      <c r="Q428" s="220"/>
      <c r="R428" s="225"/>
      <c r="T428" s="226"/>
      <c r="U428" s="220"/>
      <c r="V428" s="220"/>
      <c r="W428" s="220"/>
      <c r="X428" s="220"/>
      <c r="Y428" s="220"/>
      <c r="Z428" s="220"/>
      <c r="AA428" s="227"/>
      <c r="AT428" s="228" t="s">
        <v>156</v>
      </c>
      <c r="AU428" s="228" t="s">
        <v>99</v>
      </c>
      <c r="AV428" s="10" t="s">
        <v>99</v>
      </c>
      <c r="AW428" s="10" t="s">
        <v>33</v>
      </c>
      <c r="AX428" s="10" t="s">
        <v>75</v>
      </c>
      <c r="AY428" s="228" t="s">
        <v>148</v>
      </c>
    </row>
    <row r="429" spans="2:51" s="10" customFormat="1" ht="14.4" customHeight="1">
      <c r="B429" s="219"/>
      <c r="C429" s="220"/>
      <c r="D429" s="220"/>
      <c r="E429" s="221" t="s">
        <v>5</v>
      </c>
      <c r="F429" s="238" t="s">
        <v>293</v>
      </c>
      <c r="G429" s="220"/>
      <c r="H429" s="220"/>
      <c r="I429" s="220"/>
      <c r="J429" s="220"/>
      <c r="K429" s="224">
        <v>0.959</v>
      </c>
      <c r="L429" s="220"/>
      <c r="M429" s="220"/>
      <c r="N429" s="220"/>
      <c r="O429" s="220"/>
      <c r="P429" s="220"/>
      <c r="Q429" s="220"/>
      <c r="R429" s="225"/>
      <c r="T429" s="226"/>
      <c r="U429" s="220"/>
      <c r="V429" s="220"/>
      <c r="W429" s="220"/>
      <c r="X429" s="220"/>
      <c r="Y429" s="220"/>
      <c r="Z429" s="220"/>
      <c r="AA429" s="227"/>
      <c r="AT429" s="228" t="s">
        <v>156</v>
      </c>
      <c r="AU429" s="228" t="s">
        <v>99</v>
      </c>
      <c r="AV429" s="10" t="s">
        <v>99</v>
      </c>
      <c r="AW429" s="10" t="s">
        <v>33</v>
      </c>
      <c r="AX429" s="10" t="s">
        <v>75</v>
      </c>
      <c r="AY429" s="228" t="s">
        <v>148</v>
      </c>
    </row>
    <row r="430" spans="2:51" s="10" customFormat="1" ht="14.4" customHeight="1">
      <c r="B430" s="219"/>
      <c r="C430" s="220"/>
      <c r="D430" s="220"/>
      <c r="E430" s="221" t="s">
        <v>5</v>
      </c>
      <c r="F430" s="238" t="s">
        <v>294</v>
      </c>
      <c r="G430" s="220"/>
      <c r="H430" s="220"/>
      <c r="I430" s="220"/>
      <c r="J430" s="220"/>
      <c r="K430" s="224">
        <v>3.931</v>
      </c>
      <c r="L430" s="220"/>
      <c r="M430" s="220"/>
      <c r="N430" s="220"/>
      <c r="O430" s="220"/>
      <c r="P430" s="220"/>
      <c r="Q430" s="220"/>
      <c r="R430" s="225"/>
      <c r="T430" s="226"/>
      <c r="U430" s="220"/>
      <c r="V430" s="220"/>
      <c r="W430" s="220"/>
      <c r="X430" s="220"/>
      <c r="Y430" s="220"/>
      <c r="Z430" s="220"/>
      <c r="AA430" s="227"/>
      <c r="AT430" s="228" t="s">
        <v>156</v>
      </c>
      <c r="AU430" s="228" t="s">
        <v>99</v>
      </c>
      <c r="AV430" s="10" t="s">
        <v>99</v>
      </c>
      <c r="AW430" s="10" t="s">
        <v>33</v>
      </c>
      <c r="AX430" s="10" t="s">
        <v>75</v>
      </c>
      <c r="AY430" s="228" t="s">
        <v>148</v>
      </c>
    </row>
    <row r="431" spans="2:51" s="10" customFormat="1" ht="14.4" customHeight="1">
      <c r="B431" s="219"/>
      <c r="C431" s="220"/>
      <c r="D431" s="220"/>
      <c r="E431" s="221" t="s">
        <v>5</v>
      </c>
      <c r="F431" s="238" t="s">
        <v>295</v>
      </c>
      <c r="G431" s="220"/>
      <c r="H431" s="220"/>
      <c r="I431" s="220"/>
      <c r="J431" s="220"/>
      <c r="K431" s="224">
        <v>1.829</v>
      </c>
      <c r="L431" s="220"/>
      <c r="M431" s="220"/>
      <c r="N431" s="220"/>
      <c r="O431" s="220"/>
      <c r="P431" s="220"/>
      <c r="Q431" s="220"/>
      <c r="R431" s="225"/>
      <c r="T431" s="226"/>
      <c r="U431" s="220"/>
      <c r="V431" s="220"/>
      <c r="W431" s="220"/>
      <c r="X431" s="220"/>
      <c r="Y431" s="220"/>
      <c r="Z431" s="220"/>
      <c r="AA431" s="227"/>
      <c r="AT431" s="228" t="s">
        <v>156</v>
      </c>
      <c r="AU431" s="228" t="s">
        <v>99</v>
      </c>
      <c r="AV431" s="10" t="s">
        <v>99</v>
      </c>
      <c r="AW431" s="10" t="s">
        <v>33</v>
      </c>
      <c r="AX431" s="10" t="s">
        <v>75</v>
      </c>
      <c r="AY431" s="228" t="s">
        <v>148</v>
      </c>
    </row>
    <row r="432" spans="2:51" s="10" customFormat="1" ht="14.4" customHeight="1">
      <c r="B432" s="219"/>
      <c r="C432" s="220"/>
      <c r="D432" s="220"/>
      <c r="E432" s="221" t="s">
        <v>5</v>
      </c>
      <c r="F432" s="238" t="s">
        <v>296</v>
      </c>
      <c r="G432" s="220"/>
      <c r="H432" s="220"/>
      <c r="I432" s="220"/>
      <c r="J432" s="220"/>
      <c r="K432" s="224">
        <v>2.9</v>
      </c>
      <c r="L432" s="220"/>
      <c r="M432" s="220"/>
      <c r="N432" s="220"/>
      <c r="O432" s="220"/>
      <c r="P432" s="220"/>
      <c r="Q432" s="220"/>
      <c r="R432" s="225"/>
      <c r="T432" s="226"/>
      <c r="U432" s="220"/>
      <c r="V432" s="220"/>
      <c r="W432" s="220"/>
      <c r="X432" s="220"/>
      <c r="Y432" s="220"/>
      <c r="Z432" s="220"/>
      <c r="AA432" s="227"/>
      <c r="AT432" s="228" t="s">
        <v>156</v>
      </c>
      <c r="AU432" s="228" t="s">
        <v>99</v>
      </c>
      <c r="AV432" s="10" t="s">
        <v>99</v>
      </c>
      <c r="AW432" s="10" t="s">
        <v>33</v>
      </c>
      <c r="AX432" s="10" t="s">
        <v>75</v>
      </c>
      <c r="AY432" s="228" t="s">
        <v>148</v>
      </c>
    </row>
    <row r="433" spans="2:51" s="10" customFormat="1" ht="14.4" customHeight="1">
      <c r="B433" s="219"/>
      <c r="C433" s="220"/>
      <c r="D433" s="220"/>
      <c r="E433" s="221" t="s">
        <v>5</v>
      </c>
      <c r="F433" s="238" t="s">
        <v>297</v>
      </c>
      <c r="G433" s="220"/>
      <c r="H433" s="220"/>
      <c r="I433" s="220"/>
      <c r="J433" s="220"/>
      <c r="K433" s="224">
        <v>3.008</v>
      </c>
      <c r="L433" s="220"/>
      <c r="M433" s="220"/>
      <c r="N433" s="220"/>
      <c r="O433" s="220"/>
      <c r="P433" s="220"/>
      <c r="Q433" s="220"/>
      <c r="R433" s="225"/>
      <c r="T433" s="226"/>
      <c r="U433" s="220"/>
      <c r="V433" s="220"/>
      <c r="W433" s="220"/>
      <c r="X433" s="220"/>
      <c r="Y433" s="220"/>
      <c r="Z433" s="220"/>
      <c r="AA433" s="227"/>
      <c r="AT433" s="228" t="s">
        <v>156</v>
      </c>
      <c r="AU433" s="228" t="s">
        <v>99</v>
      </c>
      <c r="AV433" s="10" t="s">
        <v>99</v>
      </c>
      <c r="AW433" s="10" t="s">
        <v>33</v>
      </c>
      <c r="AX433" s="10" t="s">
        <v>75</v>
      </c>
      <c r="AY433" s="228" t="s">
        <v>148</v>
      </c>
    </row>
    <row r="434" spans="2:51" s="10" customFormat="1" ht="14.4" customHeight="1">
      <c r="B434" s="219"/>
      <c r="C434" s="220"/>
      <c r="D434" s="220"/>
      <c r="E434" s="221" t="s">
        <v>5</v>
      </c>
      <c r="F434" s="238" t="s">
        <v>298</v>
      </c>
      <c r="G434" s="220"/>
      <c r="H434" s="220"/>
      <c r="I434" s="220"/>
      <c r="J434" s="220"/>
      <c r="K434" s="224">
        <v>2.92</v>
      </c>
      <c r="L434" s="220"/>
      <c r="M434" s="220"/>
      <c r="N434" s="220"/>
      <c r="O434" s="220"/>
      <c r="P434" s="220"/>
      <c r="Q434" s="220"/>
      <c r="R434" s="225"/>
      <c r="T434" s="226"/>
      <c r="U434" s="220"/>
      <c r="V434" s="220"/>
      <c r="W434" s="220"/>
      <c r="X434" s="220"/>
      <c r="Y434" s="220"/>
      <c r="Z434" s="220"/>
      <c r="AA434" s="227"/>
      <c r="AT434" s="228" t="s">
        <v>156</v>
      </c>
      <c r="AU434" s="228" t="s">
        <v>99</v>
      </c>
      <c r="AV434" s="10" t="s">
        <v>99</v>
      </c>
      <c r="AW434" s="10" t="s">
        <v>33</v>
      </c>
      <c r="AX434" s="10" t="s">
        <v>75</v>
      </c>
      <c r="AY434" s="228" t="s">
        <v>148</v>
      </c>
    </row>
    <row r="435" spans="2:51" s="10" customFormat="1" ht="14.4" customHeight="1">
      <c r="B435" s="219"/>
      <c r="C435" s="220"/>
      <c r="D435" s="220"/>
      <c r="E435" s="221" t="s">
        <v>5</v>
      </c>
      <c r="F435" s="238" t="s">
        <v>299</v>
      </c>
      <c r="G435" s="220"/>
      <c r="H435" s="220"/>
      <c r="I435" s="220"/>
      <c r="J435" s="220"/>
      <c r="K435" s="224">
        <v>7.381</v>
      </c>
      <c r="L435" s="220"/>
      <c r="M435" s="220"/>
      <c r="N435" s="220"/>
      <c r="O435" s="220"/>
      <c r="P435" s="220"/>
      <c r="Q435" s="220"/>
      <c r="R435" s="225"/>
      <c r="T435" s="226"/>
      <c r="U435" s="220"/>
      <c r="V435" s="220"/>
      <c r="W435" s="220"/>
      <c r="X435" s="220"/>
      <c r="Y435" s="220"/>
      <c r="Z435" s="220"/>
      <c r="AA435" s="227"/>
      <c r="AT435" s="228" t="s">
        <v>156</v>
      </c>
      <c r="AU435" s="228" t="s">
        <v>99</v>
      </c>
      <c r="AV435" s="10" t="s">
        <v>99</v>
      </c>
      <c r="AW435" s="10" t="s">
        <v>33</v>
      </c>
      <c r="AX435" s="10" t="s">
        <v>75</v>
      </c>
      <c r="AY435" s="228" t="s">
        <v>148</v>
      </c>
    </row>
    <row r="436" spans="2:51" s="10" customFormat="1" ht="14.4" customHeight="1">
      <c r="B436" s="219"/>
      <c r="C436" s="220"/>
      <c r="D436" s="220"/>
      <c r="E436" s="221" t="s">
        <v>5</v>
      </c>
      <c r="F436" s="238" t="s">
        <v>300</v>
      </c>
      <c r="G436" s="220"/>
      <c r="H436" s="220"/>
      <c r="I436" s="220"/>
      <c r="J436" s="220"/>
      <c r="K436" s="224">
        <v>38.921</v>
      </c>
      <c r="L436" s="220"/>
      <c r="M436" s="220"/>
      <c r="N436" s="220"/>
      <c r="O436" s="220"/>
      <c r="P436" s="220"/>
      <c r="Q436" s="220"/>
      <c r="R436" s="225"/>
      <c r="T436" s="226"/>
      <c r="U436" s="220"/>
      <c r="V436" s="220"/>
      <c r="W436" s="220"/>
      <c r="X436" s="220"/>
      <c r="Y436" s="220"/>
      <c r="Z436" s="220"/>
      <c r="AA436" s="227"/>
      <c r="AT436" s="228" t="s">
        <v>156</v>
      </c>
      <c r="AU436" s="228" t="s">
        <v>99</v>
      </c>
      <c r="AV436" s="10" t="s">
        <v>99</v>
      </c>
      <c r="AW436" s="10" t="s">
        <v>33</v>
      </c>
      <c r="AX436" s="10" t="s">
        <v>75</v>
      </c>
      <c r="AY436" s="228" t="s">
        <v>148</v>
      </c>
    </row>
    <row r="437" spans="2:51" s="10" customFormat="1" ht="14.4" customHeight="1">
      <c r="B437" s="219"/>
      <c r="C437" s="220"/>
      <c r="D437" s="220"/>
      <c r="E437" s="221" t="s">
        <v>5</v>
      </c>
      <c r="F437" s="238" t="s">
        <v>301</v>
      </c>
      <c r="G437" s="220"/>
      <c r="H437" s="220"/>
      <c r="I437" s="220"/>
      <c r="J437" s="220"/>
      <c r="K437" s="224">
        <v>38.58</v>
      </c>
      <c r="L437" s="220"/>
      <c r="M437" s="220"/>
      <c r="N437" s="220"/>
      <c r="O437" s="220"/>
      <c r="P437" s="220"/>
      <c r="Q437" s="220"/>
      <c r="R437" s="225"/>
      <c r="T437" s="226"/>
      <c r="U437" s="220"/>
      <c r="V437" s="220"/>
      <c r="W437" s="220"/>
      <c r="X437" s="220"/>
      <c r="Y437" s="220"/>
      <c r="Z437" s="220"/>
      <c r="AA437" s="227"/>
      <c r="AT437" s="228" t="s">
        <v>156</v>
      </c>
      <c r="AU437" s="228" t="s">
        <v>99</v>
      </c>
      <c r="AV437" s="10" t="s">
        <v>99</v>
      </c>
      <c r="AW437" s="10" t="s">
        <v>33</v>
      </c>
      <c r="AX437" s="10" t="s">
        <v>75</v>
      </c>
      <c r="AY437" s="228" t="s">
        <v>148</v>
      </c>
    </row>
    <row r="438" spans="2:51" s="10" customFormat="1" ht="14.4" customHeight="1">
      <c r="B438" s="219"/>
      <c r="C438" s="220"/>
      <c r="D438" s="220"/>
      <c r="E438" s="221" t="s">
        <v>5</v>
      </c>
      <c r="F438" s="238" t="s">
        <v>302</v>
      </c>
      <c r="G438" s="220"/>
      <c r="H438" s="220"/>
      <c r="I438" s="220"/>
      <c r="J438" s="220"/>
      <c r="K438" s="224">
        <v>1.558</v>
      </c>
      <c r="L438" s="220"/>
      <c r="M438" s="220"/>
      <c r="N438" s="220"/>
      <c r="O438" s="220"/>
      <c r="P438" s="220"/>
      <c r="Q438" s="220"/>
      <c r="R438" s="225"/>
      <c r="T438" s="226"/>
      <c r="U438" s="220"/>
      <c r="V438" s="220"/>
      <c r="W438" s="220"/>
      <c r="X438" s="220"/>
      <c r="Y438" s="220"/>
      <c r="Z438" s="220"/>
      <c r="AA438" s="227"/>
      <c r="AT438" s="228" t="s">
        <v>156</v>
      </c>
      <c r="AU438" s="228" t="s">
        <v>99</v>
      </c>
      <c r="AV438" s="10" t="s">
        <v>99</v>
      </c>
      <c r="AW438" s="10" t="s">
        <v>33</v>
      </c>
      <c r="AX438" s="10" t="s">
        <v>75</v>
      </c>
      <c r="AY438" s="228" t="s">
        <v>148</v>
      </c>
    </row>
    <row r="439" spans="2:51" s="10" customFormat="1" ht="14.4" customHeight="1">
      <c r="B439" s="219"/>
      <c r="C439" s="220"/>
      <c r="D439" s="220"/>
      <c r="E439" s="221" t="s">
        <v>5</v>
      </c>
      <c r="F439" s="238" t="s">
        <v>303</v>
      </c>
      <c r="G439" s="220"/>
      <c r="H439" s="220"/>
      <c r="I439" s="220"/>
      <c r="J439" s="220"/>
      <c r="K439" s="224">
        <v>2.987</v>
      </c>
      <c r="L439" s="220"/>
      <c r="M439" s="220"/>
      <c r="N439" s="220"/>
      <c r="O439" s="220"/>
      <c r="P439" s="220"/>
      <c r="Q439" s="220"/>
      <c r="R439" s="225"/>
      <c r="T439" s="226"/>
      <c r="U439" s="220"/>
      <c r="V439" s="220"/>
      <c r="W439" s="220"/>
      <c r="X439" s="220"/>
      <c r="Y439" s="220"/>
      <c r="Z439" s="220"/>
      <c r="AA439" s="227"/>
      <c r="AT439" s="228" t="s">
        <v>156</v>
      </c>
      <c r="AU439" s="228" t="s">
        <v>99</v>
      </c>
      <c r="AV439" s="10" t="s">
        <v>99</v>
      </c>
      <c r="AW439" s="10" t="s">
        <v>33</v>
      </c>
      <c r="AX439" s="10" t="s">
        <v>75</v>
      </c>
      <c r="AY439" s="228" t="s">
        <v>148</v>
      </c>
    </row>
    <row r="440" spans="2:51" s="10" customFormat="1" ht="14.4" customHeight="1">
      <c r="B440" s="219"/>
      <c r="C440" s="220"/>
      <c r="D440" s="220"/>
      <c r="E440" s="221" t="s">
        <v>5</v>
      </c>
      <c r="F440" s="238" t="s">
        <v>304</v>
      </c>
      <c r="G440" s="220"/>
      <c r="H440" s="220"/>
      <c r="I440" s="220"/>
      <c r="J440" s="220"/>
      <c r="K440" s="224">
        <v>2.434</v>
      </c>
      <c r="L440" s="220"/>
      <c r="M440" s="220"/>
      <c r="N440" s="220"/>
      <c r="O440" s="220"/>
      <c r="P440" s="220"/>
      <c r="Q440" s="220"/>
      <c r="R440" s="225"/>
      <c r="T440" s="226"/>
      <c r="U440" s="220"/>
      <c r="V440" s="220"/>
      <c r="W440" s="220"/>
      <c r="X440" s="220"/>
      <c r="Y440" s="220"/>
      <c r="Z440" s="220"/>
      <c r="AA440" s="227"/>
      <c r="AT440" s="228" t="s">
        <v>156</v>
      </c>
      <c r="AU440" s="228" t="s">
        <v>99</v>
      </c>
      <c r="AV440" s="10" t="s">
        <v>99</v>
      </c>
      <c r="AW440" s="10" t="s">
        <v>33</v>
      </c>
      <c r="AX440" s="10" t="s">
        <v>75</v>
      </c>
      <c r="AY440" s="228" t="s">
        <v>148</v>
      </c>
    </row>
    <row r="441" spans="2:51" s="10" customFormat="1" ht="14.4" customHeight="1">
      <c r="B441" s="219"/>
      <c r="C441" s="220"/>
      <c r="D441" s="220"/>
      <c r="E441" s="221" t="s">
        <v>5</v>
      </c>
      <c r="F441" s="238" t="s">
        <v>305</v>
      </c>
      <c r="G441" s="220"/>
      <c r="H441" s="220"/>
      <c r="I441" s="220"/>
      <c r="J441" s="220"/>
      <c r="K441" s="224">
        <v>0.94</v>
      </c>
      <c r="L441" s="220"/>
      <c r="M441" s="220"/>
      <c r="N441" s="220"/>
      <c r="O441" s="220"/>
      <c r="P441" s="220"/>
      <c r="Q441" s="220"/>
      <c r="R441" s="225"/>
      <c r="T441" s="226"/>
      <c r="U441" s="220"/>
      <c r="V441" s="220"/>
      <c r="W441" s="220"/>
      <c r="X441" s="220"/>
      <c r="Y441" s="220"/>
      <c r="Z441" s="220"/>
      <c r="AA441" s="227"/>
      <c r="AT441" s="228" t="s">
        <v>156</v>
      </c>
      <c r="AU441" s="228" t="s">
        <v>99</v>
      </c>
      <c r="AV441" s="10" t="s">
        <v>99</v>
      </c>
      <c r="AW441" s="10" t="s">
        <v>33</v>
      </c>
      <c r="AX441" s="10" t="s">
        <v>75</v>
      </c>
      <c r="AY441" s="228" t="s">
        <v>148</v>
      </c>
    </row>
    <row r="442" spans="2:51" s="10" customFormat="1" ht="14.4" customHeight="1">
      <c r="B442" s="219"/>
      <c r="C442" s="220"/>
      <c r="D442" s="220"/>
      <c r="E442" s="221" t="s">
        <v>5</v>
      </c>
      <c r="F442" s="238" t="s">
        <v>306</v>
      </c>
      <c r="G442" s="220"/>
      <c r="H442" s="220"/>
      <c r="I442" s="220"/>
      <c r="J442" s="220"/>
      <c r="K442" s="224">
        <v>6.012</v>
      </c>
      <c r="L442" s="220"/>
      <c r="M442" s="220"/>
      <c r="N442" s="220"/>
      <c r="O442" s="220"/>
      <c r="P442" s="220"/>
      <c r="Q442" s="220"/>
      <c r="R442" s="225"/>
      <c r="T442" s="226"/>
      <c r="U442" s="220"/>
      <c r="V442" s="220"/>
      <c r="W442" s="220"/>
      <c r="X442" s="220"/>
      <c r="Y442" s="220"/>
      <c r="Z442" s="220"/>
      <c r="AA442" s="227"/>
      <c r="AT442" s="228" t="s">
        <v>156</v>
      </c>
      <c r="AU442" s="228" t="s">
        <v>99</v>
      </c>
      <c r="AV442" s="10" t="s">
        <v>99</v>
      </c>
      <c r="AW442" s="10" t="s">
        <v>33</v>
      </c>
      <c r="AX442" s="10" t="s">
        <v>75</v>
      </c>
      <c r="AY442" s="228" t="s">
        <v>148</v>
      </c>
    </row>
    <row r="443" spans="2:51" s="10" customFormat="1" ht="14.4" customHeight="1">
      <c r="B443" s="219"/>
      <c r="C443" s="220"/>
      <c r="D443" s="220"/>
      <c r="E443" s="221" t="s">
        <v>5</v>
      </c>
      <c r="F443" s="238" t="s">
        <v>307</v>
      </c>
      <c r="G443" s="220"/>
      <c r="H443" s="220"/>
      <c r="I443" s="220"/>
      <c r="J443" s="220"/>
      <c r="K443" s="224">
        <v>2.999</v>
      </c>
      <c r="L443" s="220"/>
      <c r="M443" s="220"/>
      <c r="N443" s="220"/>
      <c r="O443" s="220"/>
      <c r="P443" s="220"/>
      <c r="Q443" s="220"/>
      <c r="R443" s="225"/>
      <c r="T443" s="226"/>
      <c r="U443" s="220"/>
      <c r="V443" s="220"/>
      <c r="W443" s="220"/>
      <c r="X443" s="220"/>
      <c r="Y443" s="220"/>
      <c r="Z443" s="220"/>
      <c r="AA443" s="227"/>
      <c r="AT443" s="228" t="s">
        <v>156</v>
      </c>
      <c r="AU443" s="228" t="s">
        <v>99</v>
      </c>
      <c r="AV443" s="10" t="s">
        <v>99</v>
      </c>
      <c r="AW443" s="10" t="s">
        <v>33</v>
      </c>
      <c r="AX443" s="10" t="s">
        <v>75</v>
      </c>
      <c r="AY443" s="228" t="s">
        <v>148</v>
      </c>
    </row>
    <row r="444" spans="2:51" s="10" customFormat="1" ht="14.4" customHeight="1">
      <c r="B444" s="219"/>
      <c r="C444" s="220"/>
      <c r="D444" s="220"/>
      <c r="E444" s="221" t="s">
        <v>5</v>
      </c>
      <c r="F444" s="238" t="s">
        <v>308</v>
      </c>
      <c r="G444" s="220"/>
      <c r="H444" s="220"/>
      <c r="I444" s="220"/>
      <c r="J444" s="220"/>
      <c r="K444" s="224">
        <v>16.72</v>
      </c>
      <c r="L444" s="220"/>
      <c r="M444" s="220"/>
      <c r="N444" s="220"/>
      <c r="O444" s="220"/>
      <c r="P444" s="220"/>
      <c r="Q444" s="220"/>
      <c r="R444" s="225"/>
      <c r="T444" s="226"/>
      <c r="U444" s="220"/>
      <c r="V444" s="220"/>
      <c r="W444" s="220"/>
      <c r="X444" s="220"/>
      <c r="Y444" s="220"/>
      <c r="Z444" s="220"/>
      <c r="AA444" s="227"/>
      <c r="AT444" s="228" t="s">
        <v>156</v>
      </c>
      <c r="AU444" s="228" t="s">
        <v>99</v>
      </c>
      <c r="AV444" s="10" t="s">
        <v>99</v>
      </c>
      <c r="AW444" s="10" t="s">
        <v>33</v>
      </c>
      <c r="AX444" s="10" t="s">
        <v>75</v>
      </c>
      <c r="AY444" s="228" t="s">
        <v>148</v>
      </c>
    </row>
    <row r="445" spans="2:51" s="10" customFormat="1" ht="14.4" customHeight="1">
      <c r="B445" s="219"/>
      <c r="C445" s="220"/>
      <c r="D445" s="220"/>
      <c r="E445" s="221" t="s">
        <v>5</v>
      </c>
      <c r="F445" s="238" t="s">
        <v>309</v>
      </c>
      <c r="G445" s="220"/>
      <c r="H445" s="220"/>
      <c r="I445" s="220"/>
      <c r="J445" s="220"/>
      <c r="K445" s="224">
        <v>12.54</v>
      </c>
      <c r="L445" s="220"/>
      <c r="M445" s="220"/>
      <c r="N445" s="220"/>
      <c r="O445" s="220"/>
      <c r="P445" s="220"/>
      <c r="Q445" s="220"/>
      <c r="R445" s="225"/>
      <c r="T445" s="226"/>
      <c r="U445" s="220"/>
      <c r="V445" s="220"/>
      <c r="W445" s="220"/>
      <c r="X445" s="220"/>
      <c r="Y445" s="220"/>
      <c r="Z445" s="220"/>
      <c r="AA445" s="227"/>
      <c r="AT445" s="228" t="s">
        <v>156</v>
      </c>
      <c r="AU445" s="228" t="s">
        <v>99</v>
      </c>
      <c r="AV445" s="10" t="s">
        <v>99</v>
      </c>
      <c r="AW445" s="10" t="s">
        <v>33</v>
      </c>
      <c r="AX445" s="10" t="s">
        <v>75</v>
      </c>
      <c r="AY445" s="228" t="s">
        <v>148</v>
      </c>
    </row>
    <row r="446" spans="2:51" s="10" customFormat="1" ht="14.4" customHeight="1">
      <c r="B446" s="219"/>
      <c r="C446" s="220"/>
      <c r="D446" s="220"/>
      <c r="E446" s="221" t="s">
        <v>5</v>
      </c>
      <c r="F446" s="238" t="s">
        <v>310</v>
      </c>
      <c r="G446" s="220"/>
      <c r="H446" s="220"/>
      <c r="I446" s="220"/>
      <c r="J446" s="220"/>
      <c r="K446" s="224">
        <v>2.219</v>
      </c>
      <c r="L446" s="220"/>
      <c r="M446" s="220"/>
      <c r="N446" s="220"/>
      <c r="O446" s="220"/>
      <c r="P446" s="220"/>
      <c r="Q446" s="220"/>
      <c r="R446" s="225"/>
      <c r="T446" s="226"/>
      <c r="U446" s="220"/>
      <c r="V446" s="220"/>
      <c r="W446" s="220"/>
      <c r="X446" s="220"/>
      <c r="Y446" s="220"/>
      <c r="Z446" s="220"/>
      <c r="AA446" s="227"/>
      <c r="AT446" s="228" t="s">
        <v>156</v>
      </c>
      <c r="AU446" s="228" t="s">
        <v>99</v>
      </c>
      <c r="AV446" s="10" t="s">
        <v>99</v>
      </c>
      <c r="AW446" s="10" t="s">
        <v>33</v>
      </c>
      <c r="AX446" s="10" t="s">
        <v>75</v>
      </c>
      <c r="AY446" s="228" t="s">
        <v>148</v>
      </c>
    </row>
    <row r="447" spans="2:51" s="10" customFormat="1" ht="14.4" customHeight="1">
      <c r="B447" s="219"/>
      <c r="C447" s="220"/>
      <c r="D447" s="220"/>
      <c r="E447" s="221" t="s">
        <v>5</v>
      </c>
      <c r="F447" s="238" t="s">
        <v>311</v>
      </c>
      <c r="G447" s="220"/>
      <c r="H447" s="220"/>
      <c r="I447" s="220"/>
      <c r="J447" s="220"/>
      <c r="K447" s="224">
        <v>17.28</v>
      </c>
      <c r="L447" s="220"/>
      <c r="M447" s="220"/>
      <c r="N447" s="220"/>
      <c r="O447" s="220"/>
      <c r="P447" s="220"/>
      <c r="Q447" s="220"/>
      <c r="R447" s="225"/>
      <c r="T447" s="226"/>
      <c r="U447" s="220"/>
      <c r="V447" s="220"/>
      <c r="W447" s="220"/>
      <c r="X447" s="220"/>
      <c r="Y447" s="220"/>
      <c r="Z447" s="220"/>
      <c r="AA447" s="227"/>
      <c r="AT447" s="228" t="s">
        <v>156</v>
      </c>
      <c r="AU447" s="228" t="s">
        <v>99</v>
      </c>
      <c r="AV447" s="10" t="s">
        <v>99</v>
      </c>
      <c r="AW447" s="10" t="s">
        <v>33</v>
      </c>
      <c r="AX447" s="10" t="s">
        <v>75</v>
      </c>
      <c r="AY447" s="228" t="s">
        <v>148</v>
      </c>
    </row>
    <row r="448" spans="2:51" s="10" customFormat="1" ht="14.4" customHeight="1">
      <c r="B448" s="219"/>
      <c r="C448" s="220"/>
      <c r="D448" s="220"/>
      <c r="E448" s="221" t="s">
        <v>5</v>
      </c>
      <c r="F448" s="238" t="s">
        <v>312</v>
      </c>
      <c r="G448" s="220"/>
      <c r="H448" s="220"/>
      <c r="I448" s="220"/>
      <c r="J448" s="220"/>
      <c r="K448" s="224">
        <v>36.965</v>
      </c>
      <c r="L448" s="220"/>
      <c r="M448" s="220"/>
      <c r="N448" s="220"/>
      <c r="O448" s="220"/>
      <c r="P448" s="220"/>
      <c r="Q448" s="220"/>
      <c r="R448" s="225"/>
      <c r="T448" s="226"/>
      <c r="U448" s="220"/>
      <c r="V448" s="220"/>
      <c r="W448" s="220"/>
      <c r="X448" s="220"/>
      <c r="Y448" s="220"/>
      <c r="Z448" s="220"/>
      <c r="AA448" s="227"/>
      <c r="AT448" s="228" t="s">
        <v>156</v>
      </c>
      <c r="AU448" s="228" t="s">
        <v>99</v>
      </c>
      <c r="AV448" s="10" t="s">
        <v>99</v>
      </c>
      <c r="AW448" s="10" t="s">
        <v>33</v>
      </c>
      <c r="AX448" s="10" t="s">
        <v>75</v>
      </c>
      <c r="AY448" s="228" t="s">
        <v>148</v>
      </c>
    </row>
    <row r="449" spans="2:51" s="10" customFormat="1" ht="14.4" customHeight="1">
      <c r="B449" s="219"/>
      <c r="C449" s="220"/>
      <c r="D449" s="220"/>
      <c r="E449" s="221" t="s">
        <v>5</v>
      </c>
      <c r="F449" s="238" t="s">
        <v>313</v>
      </c>
      <c r="G449" s="220"/>
      <c r="H449" s="220"/>
      <c r="I449" s="220"/>
      <c r="J449" s="220"/>
      <c r="K449" s="224">
        <v>0.998</v>
      </c>
      <c r="L449" s="220"/>
      <c r="M449" s="220"/>
      <c r="N449" s="220"/>
      <c r="O449" s="220"/>
      <c r="P449" s="220"/>
      <c r="Q449" s="220"/>
      <c r="R449" s="225"/>
      <c r="T449" s="226"/>
      <c r="U449" s="220"/>
      <c r="V449" s="220"/>
      <c r="W449" s="220"/>
      <c r="X449" s="220"/>
      <c r="Y449" s="220"/>
      <c r="Z449" s="220"/>
      <c r="AA449" s="227"/>
      <c r="AT449" s="228" t="s">
        <v>156</v>
      </c>
      <c r="AU449" s="228" t="s">
        <v>99</v>
      </c>
      <c r="AV449" s="10" t="s">
        <v>99</v>
      </c>
      <c r="AW449" s="10" t="s">
        <v>33</v>
      </c>
      <c r="AX449" s="10" t="s">
        <v>75</v>
      </c>
      <c r="AY449" s="228" t="s">
        <v>148</v>
      </c>
    </row>
    <row r="450" spans="2:51" s="10" customFormat="1" ht="14.4" customHeight="1">
      <c r="B450" s="219"/>
      <c r="C450" s="220"/>
      <c r="D450" s="220"/>
      <c r="E450" s="221" t="s">
        <v>5</v>
      </c>
      <c r="F450" s="238" t="s">
        <v>314</v>
      </c>
      <c r="G450" s="220"/>
      <c r="H450" s="220"/>
      <c r="I450" s="220"/>
      <c r="J450" s="220"/>
      <c r="K450" s="224">
        <v>6.48</v>
      </c>
      <c r="L450" s="220"/>
      <c r="M450" s="220"/>
      <c r="N450" s="220"/>
      <c r="O450" s="220"/>
      <c r="P450" s="220"/>
      <c r="Q450" s="220"/>
      <c r="R450" s="225"/>
      <c r="T450" s="226"/>
      <c r="U450" s="220"/>
      <c r="V450" s="220"/>
      <c r="W450" s="220"/>
      <c r="X450" s="220"/>
      <c r="Y450" s="220"/>
      <c r="Z450" s="220"/>
      <c r="AA450" s="227"/>
      <c r="AT450" s="228" t="s">
        <v>156</v>
      </c>
      <c r="AU450" s="228" t="s">
        <v>99</v>
      </c>
      <c r="AV450" s="10" t="s">
        <v>99</v>
      </c>
      <c r="AW450" s="10" t="s">
        <v>33</v>
      </c>
      <c r="AX450" s="10" t="s">
        <v>75</v>
      </c>
      <c r="AY450" s="228" t="s">
        <v>148</v>
      </c>
    </row>
    <row r="451" spans="2:51" s="12" customFormat="1" ht="14.4" customHeight="1">
      <c r="B451" s="239"/>
      <c r="C451" s="240"/>
      <c r="D451" s="240"/>
      <c r="E451" s="241" t="s">
        <v>5</v>
      </c>
      <c r="F451" s="242" t="s">
        <v>178</v>
      </c>
      <c r="G451" s="240"/>
      <c r="H451" s="240"/>
      <c r="I451" s="240"/>
      <c r="J451" s="240"/>
      <c r="K451" s="243">
        <v>218.273</v>
      </c>
      <c r="L451" s="240"/>
      <c r="M451" s="240"/>
      <c r="N451" s="240"/>
      <c r="O451" s="240"/>
      <c r="P451" s="240"/>
      <c r="Q451" s="240"/>
      <c r="R451" s="244"/>
      <c r="T451" s="245"/>
      <c r="U451" s="240"/>
      <c r="V451" s="240"/>
      <c r="W451" s="240"/>
      <c r="X451" s="240"/>
      <c r="Y451" s="240"/>
      <c r="Z451" s="240"/>
      <c r="AA451" s="246"/>
      <c r="AT451" s="247" t="s">
        <v>156</v>
      </c>
      <c r="AU451" s="247" t="s">
        <v>99</v>
      </c>
      <c r="AV451" s="12" t="s">
        <v>153</v>
      </c>
      <c r="AW451" s="12" t="s">
        <v>33</v>
      </c>
      <c r="AX451" s="12" t="s">
        <v>83</v>
      </c>
      <c r="AY451" s="247" t="s">
        <v>148</v>
      </c>
    </row>
    <row r="452" spans="2:65" s="1" customFormat="1" ht="22.8" customHeight="1">
      <c r="B452" s="174"/>
      <c r="C452" s="209" t="s">
        <v>501</v>
      </c>
      <c r="D452" s="209" t="s">
        <v>149</v>
      </c>
      <c r="E452" s="210" t="s">
        <v>502</v>
      </c>
      <c r="F452" s="211" t="s">
        <v>503</v>
      </c>
      <c r="G452" s="211"/>
      <c r="H452" s="211"/>
      <c r="I452" s="211"/>
      <c r="J452" s="212" t="s">
        <v>159</v>
      </c>
      <c r="K452" s="213">
        <v>218.273</v>
      </c>
      <c r="L452" s="214">
        <v>0</v>
      </c>
      <c r="M452" s="214"/>
      <c r="N452" s="215">
        <f>ROUND(L452*K452,2)</f>
        <v>0</v>
      </c>
      <c r="O452" s="215"/>
      <c r="P452" s="215"/>
      <c r="Q452" s="215"/>
      <c r="R452" s="178"/>
      <c r="T452" s="216" t="s">
        <v>5</v>
      </c>
      <c r="U452" s="57" t="s">
        <v>40</v>
      </c>
      <c r="V452" s="48"/>
      <c r="W452" s="217">
        <f>V452*K452</f>
        <v>0</v>
      </c>
      <c r="X452" s="217">
        <v>0</v>
      </c>
      <c r="Y452" s="217">
        <f>X452*K452</f>
        <v>0</v>
      </c>
      <c r="Z452" s="217">
        <v>0</v>
      </c>
      <c r="AA452" s="218">
        <f>Z452*K452</f>
        <v>0</v>
      </c>
      <c r="AR452" s="23" t="s">
        <v>238</v>
      </c>
      <c r="AT452" s="23" t="s">
        <v>149</v>
      </c>
      <c r="AU452" s="23" t="s">
        <v>99</v>
      </c>
      <c r="AY452" s="23" t="s">
        <v>148</v>
      </c>
      <c r="BE452" s="133">
        <f>IF(U452="základní",N452,0)</f>
        <v>0</v>
      </c>
      <c r="BF452" s="133">
        <f>IF(U452="snížená",N452,0)</f>
        <v>0</v>
      </c>
      <c r="BG452" s="133">
        <f>IF(U452="zákl. přenesená",N452,0)</f>
        <v>0</v>
      </c>
      <c r="BH452" s="133">
        <f>IF(U452="sníž. přenesená",N452,0)</f>
        <v>0</v>
      </c>
      <c r="BI452" s="133">
        <f>IF(U452="nulová",N452,0)</f>
        <v>0</v>
      </c>
      <c r="BJ452" s="23" t="s">
        <v>83</v>
      </c>
      <c r="BK452" s="133">
        <f>ROUND(L452*K452,2)</f>
        <v>0</v>
      </c>
      <c r="BL452" s="23" t="s">
        <v>238</v>
      </c>
      <c r="BM452" s="23" t="s">
        <v>504</v>
      </c>
    </row>
    <row r="453" spans="2:51" s="10" customFormat="1" ht="14.4" customHeight="1">
      <c r="B453" s="219"/>
      <c r="C453" s="220"/>
      <c r="D453" s="220"/>
      <c r="E453" s="221" t="s">
        <v>5</v>
      </c>
      <c r="F453" s="222" t="s">
        <v>289</v>
      </c>
      <c r="G453" s="223"/>
      <c r="H453" s="223"/>
      <c r="I453" s="223"/>
      <c r="J453" s="220"/>
      <c r="K453" s="224">
        <v>1.958</v>
      </c>
      <c r="L453" s="220"/>
      <c r="M453" s="220"/>
      <c r="N453" s="220"/>
      <c r="O453" s="220"/>
      <c r="P453" s="220"/>
      <c r="Q453" s="220"/>
      <c r="R453" s="225"/>
      <c r="T453" s="226"/>
      <c r="U453" s="220"/>
      <c r="V453" s="220"/>
      <c r="W453" s="220"/>
      <c r="X453" s="220"/>
      <c r="Y453" s="220"/>
      <c r="Z453" s="220"/>
      <c r="AA453" s="227"/>
      <c r="AT453" s="228" t="s">
        <v>156</v>
      </c>
      <c r="AU453" s="228" t="s">
        <v>99</v>
      </c>
      <c r="AV453" s="10" t="s">
        <v>99</v>
      </c>
      <c r="AW453" s="10" t="s">
        <v>33</v>
      </c>
      <c r="AX453" s="10" t="s">
        <v>75</v>
      </c>
      <c r="AY453" s="228" t="s">
        <v>148</v>
      </c>
    </row>
    <row r="454" spans="2:51" s="10" customFormat="1" ht="14.4" customHeight="1">
      <c r="B454" s="219"/>
      <c r="C454" s="220"/>
      <c r="D454" s="220"/>
      <c r="E454" s="221" t="s">
        <v>5</v>
      </c>
      <c r="F454" s="238" t="s">
        <v>290</v>
      </c>
      <c r="G454" s="220"/>
      <c r="H454" s="220"/>
      <c r="I454" s="220"/>
      <c r="J454" s="220"/>
      <c r="K454" s="224">
        <v>1.918</v>
      </c>
      <c r="L454" s="220"/>
      <c r="M454" s="220"/>
      <c r="N454" s="220"/>
      <c r="O454" s="220"/>
      <c r="P454" s="220"/>
      <c r="Q454" s="220"/>
      <c r="R454" s="225"/>
      <c r="T454" s="226"/>
      <c r="U454" s="220"/>
      <c r="V454" s="220"/>
      <c r="W454" s="220"/>
      <c r="X454" s="220"/>
      <c r="Y454" s="220"/>
      <c r="Z454" s="220"/>
      <c r="AA454" s="227"/>
      <c r="AT454" s="228" t="s">
        <v>156</v>
      </c>
      <c r="AU454" s="228" t="s">
        <v>99</v>
      </c>
      <c r="AV454" s="10" t="s">
        <v>99</v>
      </c>
      <c r="AW454" s="10" t="s">
        <v>33</v>
      </c>
      <c r="AX454" s="10" t="s">
        <v>75</v>
      </c>
      <c r="AY454" s="228" t="s">
        <v>148</v>
      </c>
    </row>
    <row r="455" spans="2:51" s="10" customFormat="1" ht="14.4" customHeight="1">
      <c r="B455" s="219"/>
      <c r="C455" s="220"/>
      <c r="D455" s="220"/>
      <c r="E455" s="221" t="s">
        <v>5</v>
      </c>
      <c r="F455" s="238" t="s">
        <v>291</v>
      </c>
      <c r="G455" s="220"/>
      <c r="H455" s="220"/>
      <c r="I455" s="220"/>
      <c r="J455" s="220"/>
      <c r="K455" s="224">
        <v>1.918</v>
      </c>
      <c r="L455" s="220"/>
      <c r="M455" s="220"/>
      <c r="N455" s="220"/>
      <c r="O455" s="220"/>
      <c r="P455" s="220"/>
      <c r="Q455" s="220"/>
      <c r="R455" s="225"/>
      <c r="T455" s="226"/>
      <c r="U455" s="220"/>
      <c r="V455" s="220"/>
      <c r="W455" s="220"/>
      <c r="X455" s="220"/>
      <c r="Y455" s="220"/>
      <c r="Z455" s="220"/>
      <c r="AA455" s="227"/>
      <c r="AT455" s="228" t="s">
        <v>156</v>
      </c>
      <c r="AU455" s="228" t="s">
        <v>99</v>
      </c>
      <c r="AV455" s="10" t="s">
        <v>99</v>
      </c>
      <c r="AW455" s="10" t="s">
        <v>33</v>
      </c>
      <c r="AX455" s="10" t="s">
        <v>75</v>
      </c>
      <c r="AY455" s="228" t="s">
        <v>148</v>
      </c>
    </row>
    <row r="456" spans="2:51" s="10" customFormat="1" ht="14.4" customHeight="1">
      <c r="B456" s="219"/>
      <c r="C456" s="220"/>
      <c r="D456" s="220"/>
      <c r="E456" s="221" t="s">
        <v>5</v>
      </c>
      <c r="F456" s="238" t="s">
        <v>292</v>
      </c>
      <c r="G456" s="220"/>
      <c r="H456" s="220"/>
      <c r="I456" s="220"/>
      <c r="J456" s="220"/>
      <c r="K456" s="224">
        <v>1.918</v>
      </c>
      <c r="L456" s="220"/>
      <c r="M456" s="220"/>
      <c r="N456" s="220"/>
      <c r="O456" s="220"/>
      <c r="P456" s="220"/>
      <c r="Q456" s="220"/>
      <c r="R456" s="225"/>
      <c r="T456" s="226"/>
      <c r="U456" s="220"/>
      <c r="V456" s="220"/>
      <c r="W456" s="220"/>
      <c r="X456" s="220"/>
      <c r="Y456" s="220"/>
      <c r="Z456" s="220"/>
      <c r="AA456" s="227"/>
      <c r="AT456" s="228" t="s">
        <v>156</v>
      </c>
      <c r="AU456" s="228" t="s">
        <v>99</v>
      </c>
      <c r="AV456" s="10" t="s">
        <v>99</v>
      </c>
      <c r="AW456" s="10" t="s">
        <v>33</v>
      </c>
      <c r="AX456" s="10" t="s">
        <v>75</v>
      </c>
      <c r="AY456" s="228" t="s">
        <v>148</v>
      </c>
    </row>
    <row r="457" spans="2:51" s="10" customFormat="1" ht="14.4" customHeight="1">
      <c r="B457" s="219"/>
      <c r="C457" s="220"/>
      <c r="D457" s="220"/>
      <c r="E457" s="221" t="s">
        <v>5</v>
      </c>
      <c r="F457" s="238" t="s">
        <v>293</v>
      </c>
      <c r="G457" s="220"/>
      <c r="H457" s="220"/>
      <c r="I457" s="220"/>
      <c r="J457" s="220"/>
      <c r="K457" s="224">
        <v>0.959</v>
      </c>
      <c r="L457" s="220"/>
      <c r="M457" s="220"/>
      <c r="N457" s="220"/>
      <c r="O457" s="220"/>
      <c r="P457" s="220"/>
      <c r="Q457" s="220"/>
      <c r="R457" s="225"/>
      <c r="T457" s="226"/>
      <c r="U457" s="220"/>
      <c r="V457" s="220"/>
      <c r="W457" s="220"/>
      <c r="X457" s="220"/>
      <c r="Y457" s="220"/>
      <c r="Z457" s="220"/>
      <c r="AA457" s="227"/>
      <c r="AT457" s="228" t="s">
        <v>156</v>
      </c>
      <c r="AU457" s="228" t="s">
        <v>99</v>
      </c>
      <c r="AV457" s="10" t="s">
        <v>99</v>
      </c>
      <c r="AW457" s="10" t="s">
        <v>33</v>
      </c>
      <c r="AX457" s="10" t="s">
        <v>75</v>
      </c>
      <c r="AY457" s="228" t="s">
        <v>148</v>
      </c>
    </row>
    <row r="458" spans="2:51" s="10" customFormat="1" ht="14.4" customHeight="1">
      <c r="B458" s="219"/>
      <c r="C458" s="220"/>
      <c r="D458" s="220"/>
      <c r="E458" s="221" t="s">
        <v>5</v>
      </c>
      <c r="F458" s="238" t="s">
        <v>294</v>
      </c>
      <c r="G458" s="220"/>
      <c r="H458" s="220"/>
      <c r="I458" s="220"/>
      <c r="J458" s="220"/>
      <c r="K458" s="224">
        <v>3.931</v>
      </c>
      <c r="L458" s="220"/>
      <c r="M458" s="220"/>
      <c r="N458" s="220"/>
      <c r="O458" s="220"/>
      <c r="P458" s="220"/>
      <c r="Q458" s="220"/>
      <c r="R458" s="225"/>
      <c r="T458" s="226"/>
      <c r="U458" s="220"/>
      <c r="V458" s="220"/>
      <c r="W458" s="220"/>
      <c r="X458" s="220"/>
      <c r="Y458" s="220"/>
      <c r="Z458" s="220"/>
      <c r="AA458" s="227"/>
      <c r="AT458" s="228" t="s">
        <v>156</v>
      </c>
      <c r="AU458" s="228" t="s">
        <v>99</v>
      </c>
      <c r="AV458" s="10" t="s">
        <v>99</v>
      </c>
      <c r="AW458" s="10" t="s">
        <v>33</v>
      </c>
      <c r="AX458" s="10" t="s">
        <v>75</v>
      </c>
      <c r="AY458" s="228" t="s">
        <v>148</v>
      </c>
    </row>
    <row r="459" spans="2:51" s="10" customFormat="1" ht="14.4" customHeight="1">
      <c r="B459" s="219"/>
      <c r="C459" s="220"/>
      <c r="D459" s="220"/>
      <c r="E459" s="221" t="s">
        <v>5</v>
      </c>
      <c r="F459" s="238" t="s">
        <v>295</v>
      </c>
      <c r="G459" s="220"/>
      <c r="H459" s="220"/>
      <c r="I459" s="220"/>
      <c r="J459" s="220"/>
      <c r="K459" s="224">
        <v>1.829</v>
      </c>
      <c r="L459" s="220"/>
      <c r="M459" s="220"/>
      <c r="N459" s="220"/>
      <c r="O459" s="220"/>
      <c r="P459" s="220"/>
      <c r="Q459" s="220"/>
      <c r="R459" s="225"/>
      <c r="T459" s="226"/>
      <c r="U459" s="220"/>
      <c r="V459" s="220"/>
      <c r="W459" s="220"/>
      <c r="X459" s="220"/>
      <c r="Y459" s="220"/>
      <c r="Z459" s="220"/>
      <c r="AA459" s="227"/>
      <c r="AT459" s="228" t="s">
        <v>156</v>
      </c>
      <c r="AU459" s="228" t="s">
        <v>99</v>
      </c>
      <c r="AV459" s="10" t="s">
        <v>99</v>
      </c>
      <c r="AW459" s="10" t="s">
        <v>33</v>
      </c>
      <c r="AX459" s="10" t="s">
        <v>75</v>
      </c>
      <c r="AY459" s="228" t="s">
        <v>148</v>
      </c>
    </row>
    <row r="460" spans="2:51" s="10" customFormat="1" ht="14.4" customHeight="1">
      <c r="B460" s="219"/>
      <c r="C460" s="220"/>
      <c r="D460" s="220"/>
      <c r="E460" s="221" t="s">
        <v>5</v>
      </c>
      <c r="F460" s="238" t="s">
        <v>296</v>
      </c>
      <c r="G460" s="220"/>
      <c r="H460" s="220"/>
      <c r="I460" s="220"/>
      <c r="J460" s="220"/>
      <c r="K460" s="224">
        <v>2.9</v>
      </c>
      <c r="L460" s="220"/>
      <c r="M460" s="220"/>
      <c r="N460" s="220"/>
      <c r="O460" s="220"/>
      <c r="P460" s="220"/>
      <c r="Q460" s="220"/>
      <c r="R460" s="225"/>
      <c r="T460" s="226"/>
      <c r="U460" s="220"/>
      <c r="V460" s="220"/>
      <c r="W460" s="220"/>
      <c r="X460" s="220"/>
      <c r="Y460" s="220"/>
      <c r="Z460" s="220"/>
      <c r="AA460" s="227"/>
      <c r="AT460" s="228" t="s">
        <v>156</v>
      </c>
      <c r="AU460" s="228" t="s">
        <v>99</v>
      </c>
      <c r="AV460" s="10" t="s">
        <v>99</v>
      </c>
      <c r="AW460" s="10" t="s">
        <v>33</v>
      </c>
      <c r="AX460" s="10" t="s">
        <v>75</v>
      </c>
      <c r="AY460" s="228" t="s">
        <v>148</v>
      </c>
    </row>
    <row r="461" spans="2:51" s="10" customFormat="1" ht="14.4" customHeight="1">
      <c r="B461" s="219"/>
      <c r="C461" s="220"/>
      <c r="D461" s="220"/>
      <c r="E461" s="221" t="s">
        <v>5</v>
      </c>
      <c r="F461" s="238" t="s">
        <v>297</v>
      </c>
      <c r="G461" s="220"/>
      <c r="H461" s="220"/>
      <c r="I461" s="220"/>
      <c r="J461" s="220"/>
      <c r="K461" s="224">
        <v>3.008</v>
      </c>
      <c r="L461" s="220"/>
      <c r="M461" s="220"/>
      <c r="N461" s="220"/>
      <c r="O461" s="220"/>
      <c r="P461" s="220"/>
      <c r="Q461" s="220"/>
      <c r="R461" s="225"/>
      <c r="T461" s="226"/>
      <c r="U461" s="220"/>
      <c r="V461" s="220"/>
      <c r="W461" s="220"/>
      <c r="X461" s="220"/>
      <c r="Y461" s="220"/>
      <c r="Z461" s="220"/>
      <c r="AA461" s="227"/>
      <c r="AT461" s="228" t="s">
        <v>156</v>
      </c>
      <c r="AU461" s="228" t="s">
        <v>99</v>
      </c>
      <c r="AV461" s="10" t="s">
        <v>99</v>
      </c>
      <c r="AW461" s="10" t="s">
        <v>33</v>
      </c>
      <c r="AX461" s="10" t="s">
        <v>75</v>
      </c>
      <c r="AY461" s="228" t="s">
        <v>148</v>
      </c>
    </row>
    <row r="462" spans="2:51" s="10" customFormat="1" ht="14.4" customHeight="1">
      <c r="B462" s="219"/>
      <c r="C462" s="220"/>
      <c r="D462" s="220"/>
      <c r="E462" s="221" t="s">
        <v>5</v>
      </c>
      <c r="F462" s="238" t="s">
        <v>298</v>
      </c>
      <c r="G462" s="220"/>
      <c r="H462" s="220"/>
      <c r="I462" s="220"/>
      <c r="J462" s="220"/>
      <c r="K462" s="224">
        <v>2.92</v>
      </c>
      <c r="L462" s="220"/>
      <c r="M462" s="220"/>
      <c r="N462" s="220"/>
      <c r="O462" s="220"/>
      <c r="P462" s="220"/>
      <c r="Q462" s="220"/>
      <c r="R462" s="225"/>
      <c r="T462" s="226"/>
      <c r="U462" s="220"/>
      <c r="V462" s="220"/>
      <c r="W462" s="220"/>
      <c r="X462" s="220"/>
      <c r="Y462" s="220"/>
      <c r="Z462" s="220"/>
      <c r="AA462" s="227"/>
      <c r="AT462" s="228" t="s">
        <v>156</v>
      </c>
      <c r="AU462" s="228" t="s">
        <v>99</v>
      </c>
      <c r="AV462" s="10" t="s">
        <v>99</v>
      </c>
      <c r="AW462" s="10" t="s">
        <v>33</v>
      </c>
      <c r="AX462" s="10" t="s">
        <v>75</v>
      </c>
      <c r="AY462" s="228" t="s">
        <v>148</v>
      </c>
    </row>
    <row r="463" spans="2:51" s="10" customFormat="1" ht="14.4" customHeight="1">
      <c r="B463" s="219"/>
      <c r="C463" s="220"/>
      <c r="D463" s="220"/>
      <c r="E463" s="221" t="s">
        <v>5</v>
      </c>
      <c r="F463" s="238" t="s">
        <v>299</v>
      </c>
      <c r="G463" s="220"/>
      <c r="H463" s="220"/>
      <c r="I463" s="220"/>
      <c r="J463" s="220"/>
      <c r="K463" s="224">
        <v>7.381</v>
      </c>
      <c r="L463" s="220"/>
      <c r="M463" s="220"/>
      <c r="N463" s="220"/>
      <c r="O463" s="220"/>
      <c r="P463" s="220"/>
      <c r="Q463" s="220"/>
      <c r="R463" s="225"/>
      <c r="T463" s="226"/>
      <c r="U463" s="220"/>
      <c r="V463" s="220"/>
      <c r="W463" s="220"/>
      <c r="X463" s="220"/>
      <c r="Y463" s="220"/>
      <c r="Z463" s="220"/>
      <c r="AA463" s="227"/>
      <c r="AT463" s="228" t="s">
        <v>156</v>
      </c>
      <c r="AU463" s="228" t="s">
        <v>99</v>
      </c>
      <c r="AV463" s="10" t="s">
        <v>99</v>
      </c>
      <c r="AW463" s="10" t="s">
        <v>33</v>
      </c>
      <c r="AX463" s="10" t="s">
        <v>75</v>
      </c>
      <c r="AY463" s="228" t="s">
        <v>148</v>
      </c>
    </row>
    <row r="464" spans="2:51" s="10" customFormat="1" ht="14.4" customHeight="1">
      <c r="B464" s="219"/>
      <c r="C464" s="220"/>
      <c r="D464" s="220"/>
      <c r="E464" s="221" t="s">
        <v>5</v>
      </c>
      <c r="F464" s="238" t="s">
        <v>300</v>
      </c>
      <c r="G464" s="220"/>
      <c r="H464" s="220"/>
      <c r="I464" s="220"/>
      <c r="J464" s="220"/>
      <c r="K464" s="224">
        <v>38.921</v>
      </c>
      <c r="L464" s="220"/>
      <c r="M464" s="220"/>
      <c r="N464" s="220"/>
      <c r="O464" s="220"/>
      <c r="P464" s="220"/>
      <c r="Q464" s="220"/>
      <c r="R464" s="225"/>
      <c r="T464" s="226"/>
      <c r="U464" s="220"/>
      <c r="V464" s="220"/>
      <c r="W464" s="220"/>
      <c r="X464" s="220"/>
      <c r="Y464" s="220"/>
      <c r="Z464" s="220"/>
      <c r="AA464" s="227"/>
      <c r="AT464" s="228" t="s">
        <v>156</v>
      </c>
      <c r="AU464" s="228" t="s">
        <v>99</v>
      </c>
      <c r="AV464" s="10" t="s">
        <v>99</v>
      </c>
      <c r="AW464" s="10" t="s">
        <v>33</v>
      </c>
      <c r="AX464" s="10" t="s">
        <v>75</v>
      </c>
      <c r="AY464" s="228" t="s">
        <v>148</v>
      </c>
    </row>
    <row r="465" spans="2:51" s="10" customFormat="1" ht="14.4" customHeight="1">
      <c r="B465" s="219"/>
      <c r="C465" s="220"/>
      <c r="D465" s="220"/>
      <c r="E465" s="221" t="s">
        <v>5</v>
      </c>
      <c r="F465" s="238" t="s">
        <v>301</v>
      </c>
      <c r="G465" s="220"/>
      <c r="H465" s="220"/>
      <c r="I465" s="220"/>
      <c r="J465" s="220"/>
      <c r="K465" s="224">
        <v>38.58</v>
      </c>
      <c r="L465" s="220"/>
      <c r="M465" s="220"/>
      <c r="N465" s="220"/>
      <c r="O465" s="220"/>
      <c r="P465" s="220"/>
      <c r="Q465" s="220"/>
      <c r="R465" s="225"/>
      <c r="T465" s="226"/>
      <c r="U465" s="220"/>
      <c r="V465" s="220"/>
      <c r="W465" s="220"/>
      <c r="X465" s="220"/>
      <c r="Y465" s="220"/>
      <c r="Z465" s="220"/>
      <c r="AA465" s="227"/>
      <c r="AT465" s="228" t="s">
        <v>156</v>
      </c>
      <c r="AU465" s="228" t="s">
        <v>99</v>
      </c>
      <c r="AV465" s="10" t="s">
        <v>99</v>
      </c>
      <c r="AW465" s="10" t="s">
        <v>33</v>
      </c>
      <c r="AX465" s="10" t="s">
        <v>75</v>
      </c>
      <c r="AY465" s="228" t="s">
        <v>148</v>
      </c>
    </row>
    <row r="466" spans="2:51" s="10" customFormat="1" ht="14.4" customHeight="1">
      <c r="B466" s="219"/>
      <c r="C466" s="220"/>
      <c r="D466" s="220"/>
      <c r="E466" s="221" t="s">
        <v>5</v>
      </c>
      <c r="F466" s="238" t="s">
        <v>302</v>
      </c>
      <c r="G466" s="220"/>
      <c r="H466" s="220"/>
      <c r="I466" s="220"/>
      <c r="J466" s="220"/>
      <c r="K466" s="224">
        <v>1.558</v>
      </c>
      <c r="L466" s="220"/>
      <c r="M466" s="220"/>
      <c r="N466" s="220"/>
      <c r="O466" s="220"/>
      <c r="P466" s="220"/>
      <c r="Q466" s="220"/>
      <c r="R466" s="225"/>
      <c r="T466" s="226"/>
      <c r="U466" s="220"/>
      <c r="V466" s="220"/>
      <c r="W466" s="220"/>
      <c r="X466" s="220"/>
      <c r="Y466" s="220"/>
      <c r="Z466" s="220"/>
      <c r="AA466" s="227"/>
      <c r="AT466" s="228" t="s">
        <v>156</v>
      </c>
      <c r="AU466" s="228" t="s">
        <v>99</v>
      </c>
      <c r="AV466" s="10" t="s">
        <v>99</v>
      </c>
      <c r="AW466" s="10" t="s">
        <v>33</v>
      </c>
      <c r="AX466" s="10" t="s">
        <v>75</v>
      </c>
      <c r="AY466" s="228" t="s">
        <v>148</v>
      </c>
    </row>
    <row r="467" spans="2:51" s="10" customFormat="1" ht="14.4" customHeight="1">
      <c r="B467" s="219"/>
      <c r="C467" s="220"/>
      <c r="D467" s="220"/>
      <c r="E467" s="221" t="s">
        <v>5</v>
      </c>
      <c r="F467" s="238" t="s">
        <v>303</v>
      </c>
      <c r="G467" s="220"/>
      <c r="H467" s="220"/>
      <c r="I467" s="220"/>
      <c r="J467" s="220"/>
      <c r="K467" s="224">
        <v>2.987</v>
      </c>
      <c r="L467" s="220"/>
      <c r="M467" s="220"/>
      <c r="N467" s="220"/>
      <c r="O467" s="220"/>
      <c r="P467" s="220"/>
      <c r="Q467" s="220"/>
      <c r="R467" s="225"/>
      <c r="T467" s="226"/>
      <c r="U467" s="220"/>
      <c r="V467" s="220"/>
      <c r="W467" s="220"/>
      <c r="X467" s="220"/>
      <c r="Y467" s="220"/>
      <c r="Z467" s="220"/>
      <c r="AA467" s="227"/>
      <c r="AT467" s="228" t="s">
        <v>156</v>
      </c>
      <c r="AU467" s="228" t="s">
        <v>99</v>
      </c>
      <c r="AV467" s="10" t="s">
        <v>99</v>
      </c>
      <c r="AW467" s="10" t="s">
        <v>33</v>
      </c>
      <c r="AX467" s="10" t="s">
        <v>75</v>
      </c>
      <c r="AY467" s="228" t="s">
        <v>148</v>
      </c>
    </row>
    <row r="468" spans="2:51" s="10" customFormat="1" ht="14.4" customHeight="1">
      <c r="B468" s="219"/>
      <c r="C468" s="220"/>
      <c r="D468" s="220"/>
      <c r="E468" s="221" t="s">
        <v>5</v>
      </c>
      <c r="F468" s="238" t="s">
        <v>304</v>
      </c>
      <c r="G468" s="220"/>
      <c r="H468" s="220"/>
      <c r="I468" s="220"/>
      <c r="J468" s="220"/>
      <c r="K468" s="224">
        <v>2.434</v>
      </c>
      <c r="L468" s="220"/>
      <c r="M468" s="220"/>
      <c r="N468" s="220"/>
      <c r="O468" s="220"/>
      <c r="P468" s="220"/>
      <c r="Q468" s="220"/>
      <c r="R468" s="225"/>
      <c r="T468" s="226"/>
      <c r="U468" s="220"/>
      <c r="V468" s="220"/>
      <c r="W468" s="220"/>
      <c r="X468" s="220"/>
      <c r="Y468" s="220"/>
      <c r="Z468" s="220"/>
      <c r="AA468" s="227"/>
      <c r="AT468" s="228" t="s">
        <v>156</v>
      </c>
      <c r="AU468" s="228" t="s">
        <v>99</v>
      </c>
      <c r="AV468" s="10" t="s">
        <v>99</v>
      </c>
      <c r="AW468" s="10" t="s">
        <v>33</v>
      </c>
      <c r="AX468" s="10" t="s">
        <v>75</v>
      </c>
      <c r="AY468" s="228" t="s">
        <v>148</v>
      </c>
    </row>
    <row r="469" spans="2:51" s="10" customFormat="1" ht="14.4" customHeight="1">
      <c r="B469" s="219"/>
      <c r="C469" s="220"/>
      <c r="D469" s="220"/>
      <c r="E469" s="221" t="s">
        <v>5</v>
      </c>
      <c r="F469" s="238" t="s">
        <v>305</v>
      </c>
      <c r="G469" s="220"/>
      <c r="H469" s="220"/>
      <c r="I469" s="220"/>
      <c r="J469" s="220"/>
      <c r="K469" s="224">
        <v>0.94</v>
      </c>
      <c r="L469" s="220"/>
      <c r="M469" s="220"/>
      <c r="N469" s="220"/>
      <c r="O469" s="220"/>
      <c r="P469" s="220"/>
      <c r="Q469" s="220"/>
      <c r="R469" s="225"/>
      <c r="T469" s="226"/>
      <c r="U469" s="220"/>
      <c r="V469" s="220"/>
      <c r="W469" s="220"/>
      <c r="X469" s="220"/>
      <c r="Y469" s="220"/>
      <c r="Z469" s="220"/>
      <c r="AA469" s="227"/>
      <c r="AT469" s="228" t="s">
        <v>156</v>
      </c>
      <c r="AU469" s="228" t="s">
        <v>99</v>
      </c>
      <c r="AV469" s="10" t="s">
        <v>99</v>
      </c>
      <c r="AW469" s="10" t="s">
        <v>33</v>
      </c>
      <c r="AX469" s="10" t="s">
        <v>75</v>
      </c>
      <c r="AY469" s="228" t="s">
        <v>148</v>
      </c>
    </row>
    <row r="470" spans="2:51" s="10" customFormat="1" ht="14.4" customHeight="1">
      <c r="B470" s="219"/>
      <c r="C470" s="220"/>
      <c r="D470" s="220"/>
      <c r="E470" s="221" t="s">
        <v>5</v>
      </c>
      <c r="F470" s="238" t="s">
        <v>306</v>
      </c>
      <c r="G470" s="220"/>
      <c r="H470" s="220"/>
      <c r="I470" s="220"/>
      <c r="J470" s="220"/>
      <c r="K470" s="224">
        <v>6.012</v>
      </c>
      <c r="L470" s="220"/>
      <c r="M470" s="220"/>
      <c r="N470" s="220"/>
      <c r="O470" s="220"/>
      <c r="P470" s="220"/>
      <c r="Q470" s="220"/>
      <c r="R470" s="225"/>
      <c r="T470" s="226"/>
      <c r="U470" s="220"/>
      <c r="V470" s="220"/>
      <c r="W470" s="220"/>
      <c r="X470" s="220"/>
      <c r="Y470" s="220"/>
      <c r="Z470" s="220"/>
      <c r="AA470" s="227"/>
      <c r="AT470" s="228" t="s">
        <v>156</v>
      </c>
      <c r="AU470" s="228" t="s">
        <v>99</v>
      </c>
      <c r="AV470" s="10" t="s">
        <v>99</v>
      </c>
      <c r="AW470" s="10" t="s">
        <v>33</v>
      </c>
      <c r="AX470" s="10" t="s">
        <v>75</v>
      </c>
      <c r="AY470" s="228" t="s">
        <v>148</v>
      </c>
    </row>
    <row r="471" spans="2:51" s="10" customFormat="1" ht="14.4" customHeight="1">
      <c r="B471" s="219"/>
      <c r="C471" s="220"/>
      <c r="D471" s="220"/>
      <c r="E471" s="221" t="s">
        <v>5</v>
      </c>
      <c r="F471" s="238" t="s">
        <v>307</v>
      </c>
      <c r="G471" s="220"/>
      <c r="H471" s="220"/>
      <c r="I471" s="220"/>
      <c r="J471" s="220"/>
      <c r="K471" s="224">
        <v>2.999</v>
      </c>
      <c r="L471" s="220"/>
      <c r="M471" s="220"/>
      <c r="N471" s="220"/>
      <c r="O471" s="220"/>
      <c r="P471" s="220"/>
      <c r="Q471" s="220"/>
      <c r="R471" s="225"/>
      <c r="T471" s="226"/>
      <c r="U471" s="220"/>
      <c r="V471" s="220"/>
      <c r="W471" s="220"/>
      <c r="X471" s="220"/>
      <c r="Y471" s="220"/>
      <c r="Z471" s="220"/>
      <c r="AA471" s="227"/>
      <c r="AT471" s="228" t="s">
        <v>156</v>
      </c>
      <c r="AU471" s="228" t="s">
        <v>99</v>
      </c>
      <c r="AV471" s="10" t="s">
        <v>99</v>
      </c>
      <c r="AW471" s="10" t="s">
        <v>33</v>
      </c>
      <c r="AX471" s="10" t="s">
        <v>75</v>
      </c>
      <c r="AY471" s="228" t="s">
        <v>148</v>
      </c>
    </row>
    <row r="472" spans="2:51" s="10" customFormat="1" ht="14.4" customHeight="1">
      <c r="B472" s="219"/>
      <c r="C472" s="220"/>
      <c r="D472" s="220"/>
      <c r="E472" s="221" t="s">
        <v>5</v>
      </c>
      <c r="F472" s="238" t="s">
        <v>308</v>
      </c>
      <c r="G472" s="220"/>
      <c r="H472" s="220"/>
      <c r="I472" s="220"/>
      <c r="J472" s="220"/>
      <c r="K472" s="224">
        <v>16.72</v>
      </c>
      <c r="L472" s="220"/>
      <c r="M472" s="220"/>
      <c r="N472" s="220"/>
      <c r="O472" s="220"/>
      <c r="P472" s="220"/>
      <c r="Q472" s="220"/>
      <c r="R472" s="225"/>
      <c r="T472" s="226"/>
      <c r="U472" s="220"/>
      <c r="V472" s="220"/>
      <c r="W472" s="220"/>
      <c r="X472" s="220"/>
      <c r="Y472" s="220"/>
      <c r="Z472" s="220"/>
      <c r="AA472" s="227"/>
      <c r="AT472" s="228" t="s">
        <v>156</v>
      </c>
      <c r="AU472" s="228" t="s">
        <v>99</v>
      </c>
      <c r="AV472" s="10" t="s">
        <v>99</v>
      </c>
      <c r="AW472" s="10" t="s">
        <v>33</v>
      </c>
      <c r="AX472" s="10" t="s">
        <v>75</v>
      </c>
      <c r="AY472" s="228" t="s">
        <v>148</v>
      </c>
    </row>
    <row r="473" spans="2:51" s="10" customFormat="1" ht="14.4" customHeight="1">
      <c r="B473" s="219"/>
      <c r="C473" s="220"/>
      <c r="D473" s="220"/>
      <c r="E473" s="221" t="s">
        <v>5</v>
      </c>
      <c r="F473" s="238" t="s">
        <v>309</v>
      </c>
      <c r="G473" s="220"/>
      <c r="H473" s="220"/>
      <c r="I473" s="220"/>
      <c r="J473" s="220"/>
      <c r="K473" s="224">
        <v>12.54</v>
      </c>
      <c r="L473" s="220"/>
      <c r="M473" s="220"/>
      <c r="N473" s="220"/>
      <c r="O473" s="220"/>
      <c r="P473" s="220"/>
      <c r="Q473" s="220"/>
      <c r="R473" s="225"/>
      <c r="T473" s="226"/>
      <c r="U473" s="220"/>
      <c r="V473" s="220"/>
      <c r="W473" s="220"/>
      <c r="X473" s="220"/>
      <c r="Y473" s="220"/>
      <c r="Z473" s="220"/>
      <c r="AA473" s="227"/>
      <c r="AT473" s="228" t="s">
        <v>156</v>
      </c>
      <c r="AU473" s="228" t="s">
        <v>99</v>
      </c>
      <c r="AV473" s="10" t="s">
        <v>99</v>
      </c>
      <c r="AW473" s="10" t="s">
        <v>33</v>
      </c>
      <c r="AX473" s="10" t="s">
        <v>75</v>
      </c>
      <c r="AY473" s="228" t="s">
        <v>148</v>
      </c>
    </row>
    <row r="474" spans="2:51" s="10" customFormat="1" ht="14.4" customHeight="1">
      <c r="B474" s="219"/>
      <c r="C474" s="220"/>
      <c r="D474" s="220"/>
      <c r="E474" s="221" t="s">
        <v>5</v>
      </c>
      <c r="F474" s="238" t="s">
        <v>310</v>
      </c>
      <c r="G474" s="220"/>
      <c r="H474" s="220"/>
      <c r="I474" s="220"/>
      <c r="J474" s="220"/>
      <c r="K474" s="224">
        <v>2.219</v>
      </c>
      <c r="L474" s="220"/>
      <c r="M474" s="220"/>
      <c r="N474" s="220"/>
      <c r="O474" s="220"/>
      <c r="P474" s="220"/>
      <c r="Q474" s="220"/>
      <c r="R474" s="225"/>
      <c r="T474" s="226"/>
      <c r="U474" s="220"/>
      <c r="V474" s="220"/>
      <c r="W474" s="220"/>
      <c r="X474" s="220"/>
      <c r="Y474" s="220"/>
      <c r="Z474" s="220"/>
      <c r="AA474" s="227"/>
      <c r="AT474" s="228" t="s">
        <v>156</v>
      </c>
      <c r="AU474" s="228" t="s">
        <v>99</v>
      </c>
      <c r="AV474" s="10" t="s">
        <v>99</v>
      </c>
      <c r="AW474" s="10" t="s">
        <v>33</v>
      </c>
      <c r="AX474" s="10" t="s">
        <v>75</v>
      </c>
      <c r="AY474" s="228" t="s">
        <v>148</v>
      </c>
    </row>
    <row r="475" spans="2:51" s="10" customFormat="1" ht="14.4" customHeight="1">
      <c r="B475" s="219"/>
      <c r="C475" s="220"/>
      <c r="D475" s="220"/>
      <c r="E475" s="221" t="s">
        <v>5</v>
      </c>
      <c r="F475" s="238" t="s">
        <v>311</v>
      </c>
      <c r="G475" s="220"/>
      <c r="H475" s="220"/>
      <c r="I475" s="220"/>
      <c r="J475" s="220"/>
      <c r="K475" s="224">
        <v>17.28</v>
      </c>
      <c r="L475" s="220"/>
      <c r="M475" s="220"/>
      <c r="N475" s="220"/>
      <c r="O475" s="220"/>
      <c r="P475" s="220"/>
      <c r="Q475" s="220"/>
      <c r="R475" s="225"/>
      <c r="T475" s="226"/>
      <c r="U475" s="220"/>
      <c r="V475" s="220"/>
      <c r="W475" s="220"/>
      <c r="X475" s="220"/>
      <c r="Y475" s="220"/>
      <c r="Z475" s="220"/>
      <c r="AA475" s="227"/>
      <c r="AT475" s="228" t="s">
        <v>156</v>
      </c>
      <c r="AU475" s="228" t="s">
        <v>99</v>
      </c>
      <c r="AV475" s="10" t="s">
        <v>99</v>
      </c>
      <c r="AW475" s="10" t="s">
        <v>33</v>
      </c>
      <c r="AX475" s="10" t="s">
        <v>75</v>
      </c>
      <c r="AY475" s="228" t="s">
        <v>148</v>
      </c>
    </row>
    <row r="476" spans="2:51" s="10" customFormat="1" ht="14.4" customHeight="1">
      <c r="B476" s="219"/>
      <c r="C476" s="220"/>
      <c r="D476" s="220"/>
      <c r="E476" s="221" t="s">
        <v>5</v>
      </c>
      <c r="F476" s="238" t="s">
        <v>312</v>
      </c>
      <c r="G476" s="220"/>
      <c r="H476" s="220"/>
      <c r="I476" s="220"/>
      <c r="J476" s="220"/>
      <c r="K476" s="224">
        <v>36.965</v>
      </c>
      <c r="L476" s="220"/>
      <c r="M476" s="220"/>
      <c r="N476" s="220"/>
      <c r="O476" s="220"/>
      <c r="P476" s="220"/>
      <c r="Q476" s="220"/>
      <c r="R476" s="225"/>
      <c r="T476" s="226"/>
      <c r="U476" s="220"/>
      <c r="V476" s="220"/>
      <c r="W476" s="220"/>
      <c r="X476" s="220"/>
      <c r="Y476" s="220"/>
      <c r="Z476" s="220"/>
      <c r="AA476" s="227"/>
      <c r="AT476" s="228" t="s">
        <v>156</v>
      </c>
      <c r="AU476" s="228" t="s">
        <v>99</v>
      </c>
      <c r="AV476" s="10" t="s">
        <v>99</v>
      </c>
      <c r="AW476" s="10" t="s">
        <v>33</v>
      </c>
      <c r="AX476" s="10" t="s">
        <v>75</v>
      </c>
      <c r="AY476" s="228" t="s">
        <v>148</v>
      </c>
    </row>
    <row r="477" spans="2:51" s="10" customFormat="1" ht="14.4" customHeight="1">
      <c r="B477" s="219"/>
      <c r="C477" s="220"/>
      <c r="D477" s="220"/>
      <c r="E477" s="221" t="s">
        <v>5</v>
      </c>
      <c r="F477" s="238" t="s">
        <v>313</v>
      </c>
      <c r="G477" s="220"/>
      <c r="H477" s="220"/>
      <c r="I477" s="220"/>
      <c r="J477" s="220"/>
      <c r="K477" s="224">
        <v>0.998</v>
      </c>
      <c r="L477" s="220"/>
      <c r="M477" s="220"/>
      <c r="N477" s="220"/>
      <c r="O477" s="220"/>
      <c r="P477" s="220"/>
      <c r="Q477" s="220"/>
      <c r="R477" s="225"/>
      <c r="T477" s="226"/>
      <c r="U477" s="220"/>
      <c r="V477" s="220"/>
      <c r="W477" s="220"/>
      <c r="X477" s="220"/>
      <c r="Y477" s="220"/>
      <c r="Z477" s="220"/>
      <c r="AA477" s="227"/>
      <c r="AT477" s="228" t="s">
        <v>156</v>
      </c>
      <c r="AU477" s="228" t="s">
        <v>99</v>
      </c>
      <c r="AV477" s="10" t="s">
        <v>99</v>
      </c>
      <c r="AW477" s="10" t="s">
        <v>33</v>
      </c>
      <c r="AX477" s="10" t="s">
        <v>75</v>
      </c>
      <c r="AY477" s="228" t="s">
        <v>148</v>
      </c>
    </row>
    <row r="478" spans="2:51" s="10" customFormat="1" ht="14.4" customHeight="1">
      <c r="B478" s="219"/>
      <c r="C478" s="220"/>
      <c r="D478" s="220"/>
      <c r="E478" s="221" t="s">
        <v>5</v>
      </c>
      <c r="F478" s="238" t="s">
        <v>314</v>
      </c>
      <c r="G478" s="220"/>
      <c r="H478" s="220"/>
      <c r="I478" s="220"/>
      <c r="J478" s="220"/>
      <c r="K478" s="224">
        <v>6.48</v>
      </c>
      <c r="L478" s="220"/>
      <c r="M478" s="220"/>
      <c r="N478" s="220"/>
      <c r="O478" s="220"/>
      <c r="P478" s="220"/>
      <c r="Q478" s="220"/>
      <c r="R478" s="225"/>
      <c r="T478" s="226"/>
      <c r="U478" s="220"/>
      <c r="V478" s="220"/>
      <c r="W478" s="220"/>
      <c r="X478" s="220"/>
      <c r="Y478" s="220"/>
      <c r="Z478" s="220"/>
      <c r="AA478" s="227"/>
      <c r="AT478" s="228" t="s">
        <v>156</v>
      </c>
      <c r="AU478" s="228" t="s">
        <v>99</v>
      </c>
      <c r="AV478" s="10" t="s">
        <v>99</v>
      </c>
      <c r="AW478" s="10" t="s">
        <v>33</v>
      </c>
      <c r="AX478" s="10" t="s">
        <v>75</v>
      </c>
      <c r="AY478" s="228" t="s">
        <v>148</v>
      </c>
    </row>
    <row r="479" spans="2:51" s="12" customFormat="1" ht="14.4" customHeight="1">
      <c r="B479" s="239"/>
      <c r="C479" s="240"/>
      <c r="D479" s="240"/>
      <c r="E479" s="241" t="s">
        <v>5</v>
      </c>
      <c r="F479" s="242" t="s">
        <v>178</v>
      </c>
      <c r="G479" s="240"/>
      <c r="H479" s="240"/>
      <c r="I479" s="240"/>
      <c r="J479" s="240"/>
      <c r="K479" s="243">
        <v>218.273</v>
      </c>
      <c r="L479" s="240"/>
      <c r="M479" s="240"/>
      <c r="N479" s="240"/>
      <c r="O479" s="240"/>
      <c r="P479" s="240"/>
      <c r="Q479" s="240"/>
      <c r="R479" s="244"/>
      <c r="T479" s="245"/>
      <c r="U479" s="240"/>
      <c r="V479" s="240"/>
      <c r="W479" s="240"/>
      <c r="X479" s="240"/>
      <c r="Y479" s="240"/>
      <c r="Z479" s="240"/>
      <c r="AA479" s="246"/>
      <c r="AT479" s="247" t="s">
        <v>156</v>
      </c>
      <c r="AU479" s="247" t="s">
        <v>99</v>
      </c>
      <c r="AV479" s="12" t="s">
        <v>153</v>
      </c>
      <c r="AW479" s="12" t="s">
        <v>33</v>
      </c>
      <c r="AX479" s="12" t="s">
        <v>83</v>
      </c>
      <c r="AY479" s="247" t="s">
        <v>148</v>
      </c>
    </row>
    <row r="480" spans="2:65" s="1" customFormat="1" ht="22.8" customHeight="1">
      <c r="B480" s="174"/>
      <c r="C480" s="209" t="s">
        <v>505</v>
      </c>
      <c r="D480" s="209" t="s">
        <v>149</v>
      </c>
      <c r="E480" s="210" t="s">
        <v>506</v>
      </c>
      <c r="F480" s="211" t="s">
        <v>507</v>
      </c>
      <c r="G480" s="211"/>
      <c r="H480" s="211"/>
      <c r="I480" s="211"/>
      <c r="J480" s="212" t="s">
        <v>159</v>
      </c>
      <c r="K480" s="213">
        <v>218.273</v>
      </c>
      <c r="L480" s="214">
        <v>0</v>
      </c>
      <c r="M480" s="214"/>
      <c r="N480" s="215">
        <f>ROUND(L480*K480,2)</f>
        <v>0</v>
      </c>
      <c r="O480" s="215"/>
      <c r="P480" s="215"/>
      <c r="Q480" s="215"/>
      <c r="R480" s="178"/>
      <c r="T480" s="216" t="s">
        <v>5</v>
      </c>
      <c r="U480" s="57" t="s">
        <v>40</v>
      </c>
      <c r="V480" s="48"/>
      <c r="W480" s="217">
        <f>V480*K480</f>
        <v>0</v>
      </c>
      <c r="X480" s="217">
        <v>0</v>
      </c>
      <c r="Y480" s="217">
        <f>X480*K480</f>
        <v>0</v>
      </c>
      <c r="Z480" s="217">
        <v>0</v>
      </c>
      <c r="AA480" s="218">
        <f>Z480*K480</f>
        <v>0</v>
      </c>
      <c r="AR480" s="23" t="s">
        <v>238</v>
      </c>
      <c r="AT480" s="23" t="s">
        <v>149</v>
      </c>
      <c r="AU480" s="23" t="s">
        <v>99</v>
      </c>
      <c r="AY480" s="23" t="s">
        <v>148</v>
      </c>
      <c r="BE480" s="133">
        <f>IF(U480="základní",N480,0)</f>
        <v>0</v>
      </c>
      <c r="BF480" s="133">
        <f>IF(U480="snížená",N480,0)</f>
        <v>0</v>
      </c>
      <c r="BG480" s="133">
        <f>IF(U480="zákl. přenesená",N480,0)</f>
        <v>0</v>
      </c>
      <c r="BH480" s="133">
        <f>IF(U480="sníž. přenesená",N480,0)</f>
        <v>0</v>
      </c>
      <c r="BI480" s="133">
        <f>IF(U480="nulová",N480,0)</f>
        <v>0</v>
      </c>
      <c r="BJ480" s="23" t="s">
        <v>83</v>
      </c>
      <c r="BK480" s="133">
        <f>ROUND(L480*K480,2)</f>
        <v>0</v>
      </c>
      <c r="BL480" s="23" t="s">
        <v>238</v>
      </c>
      <c r="BM480" s="23" t="s">
        <v>508</v>
      </c>
    </row>
    <row r="481" spans="2:51" s="10" customFormat="1" ht="14.4" customHeight="1">
      <c r="B481" s="219"/>
      <c r="C481" s="220"/>
      <c r="D481" s="220"/>
      <c r="E481" s="221" t="s">
        <v>5</v>
      </c>
      <c r="F481" s="222" t="s">
        <v>289</v>
      </c>
      <c r="G481" s="223"/>
      <c r="H481" s="223"/>
      <c r="I481" s="223"/>
      <c r="J481" s="220"/>
      <c r="K481" s="224">
        <v>1.958</v>
      </c>
      <c r="L481" s="220"/>
      <c r="M481" s="220"/>
      <c r="N481" s="220"/>
      <c r="O481" s="220"/>
      <c r="P481" s="220"/>
      <c r="Q481" s="220"/>
      <c r="R481" s="225"/>
      <c r="T481" s="226"/>
      <c r="U481" s="220"/>
      <c r="V481" s="220"/>
      <c r="W481" s="220"/>
      <c r="X481" s="220"/>
      <c r="Y481" s="220"/>
      <c r="Z481" s="220"/>
      <c r="AA481" s="227"/>
      <c r="AT481" s="228" t="s">
        <v>156</v>
      </c>
      <c r="AU481" s="228" t="s">
        <v>99</v>
      </c>
      <c r="AV481" s="10" t="s">
        <v>99</v>
      </c>
      <c r="AW481" s="10" t="s">
        <v>33</v>
      </c>
      <c r="AX481" s="10" t="s">
        <v>75</v>
      </c>
      <c r="AY481" s="228" t="s">
        <v>148</v>
      </c>
    </row>
    <row r="482" spans="2:51" s="10" customFormat="1" ht="14.4" customHeight="1">
      <c r="B482" s="219"/>
      <c r="C482" s="220"/>
      <c r="D482" s="220"/>
      <c r="E482" s="221" t="s">
        <v>5</v>
      </c>
      <c r="F482" s="238" t="s">
        <v>290</v>
      </c>
      <c r="G482" s="220"/>
      <c r="H482" s="220"/>
      <c r="I482" s="220"/>
      <c r="J482" s="220"/>
      <c r="K482" s="224">
        <v>1.918</v>
      </c>
      <c r="L482" s="220"/>
      <c r="M482" s="220"/>
      <c r="N482" s="220"/>
      <c r="O482" s="220"/>
      <c r="P482" s="220"/>
      <c r="Q482" s="220"/>
      <c r="R482" s="225"/>
      <c r="T482" s="226"/>
      <c r="U482" s="220"/>
      <c r="V482" s="220"/>
      <c r="W482" s="220"/>
      <c r="X482" s="220"/>
      <c r="Y482" s="220"/>
      <c r="Z482" s="220"/>
      <c r="AA482" s="227"/>
      <c r="AT482" s="228" t="s">
        <v>156</v>
      </c>
      <c r="AU482" s="228" t="s">
        <v>99</v>
      </c>
      <c r="AV482" s="10" t="s">
        <v>99</v>
      </c>
      <c r="AW482" s="10" t="s">
        <v>33</v>
      </c>
      <c r="AX482" s="10" t="s">
        <v>75</v>
      </c>
      <c r="AY482" s="228" t="s">
        <v>148</v>
      </c>
    </row>
    <row r="483" spans="2:51" s="10" customFormat="1" ht="14.4" customHeight="1">
      <c r="B483" s="219"/>
      <c r="C483" s="220"/>
      <c r="D483" s="220"/>
      <c r="E483" s="221" t="s">
        <v>5</v>
      </c>
      <c r="F483" s="238" t="s">
        <v>291</v>
      </c>
      <c r="G483" s="220"/>
      <c r="H483" s="220"/>
      <c r="I483" s="220"/>
      <c r="J483" s="220"/>
      <c r="K483" s="224">
        <v>1.918</v>
      </c>
      <c r="L483" s="220"/>
      <c r="M483" s="220"/>
      <c r="N483" s="220"/>
      <c r="O483" s="220"/>
      <c r="P483" s="220"/>
      <c r="Q483" s="220"/>
      <c r="R483" s="225"/>
      <c r="T483" s="226"/>
      <c r="U483" s="220"/>
      <c r="V483" s="220"/>
      <c r="W483" s="220"/>
      <c r="X483" s="220"/>
      <c r="Y483" s="220"/>
      <c r="Z483" s="220"/>
      <c r="AA483" s="227"/>
      <c r="AT483" s="228" t="s">
        <v>156</v>
      </c>
      <c r="AU483" s="228" t="s">
        <v>99</v>
      </c>
      <c r="AV483" s="10" t="s">
        <v>99</v>
      </c>
      <c r="AW483" s="10" t="s">
        <v>33</v>
      </c>
      <c r="AX483" s="10" t="s">
        <v>75</v>
      </c>
      <c r="AY483" s="228" t="s">
        <v>148</v>
      </c>
    </row>
    <row r="484" spans="2:51" s="10" customFormat="1" ht="14.4" customHeight="1">
      <c r="B484" s="219"/>
      <c r="C484" s="220"/>
      <c r="D484" s="220"/>
      <c r="E484" s="221" t="s">
        <v>5</v>
      </c>
      <c r="F484" s="238" t="s">
        <v>292</v>
      </c>
      <c r="G484" s="220"/>
      <c r="H484" s="220"/>
      <c r="I484" s="220"/>
      <c r="J484" s="220"/>
      <c r="K484" s="224">
        <v>1.918</v>
      </c>
      <c r="L484" s="220"/>
      <c r="M484" s="220"/>
      <c r="N484" s="220"/>
      <c r="O484" s="220"/>
      <c r="P484" s="220"/>
      <c r="Q484" s="220"/>
      <c r="R484" s="225"/>
      <c r="T484" s="226"/>
      <c r="U484" s="220"/>
      <c r="V484" s="220"/>
      <c r="W484" s="220"/>
      <c r="X484" s="220"/>
      <c r="Y484" s="220"/>
      <c r="Z484" s="220"/>
      <c r="AA484" s="227"/>
      <c r="AT484" s="228" t="s">
        <v>156</v>
      </c>
      <c r="AU484" s="228" t="s">
        <v>99</v>
      </c>
      <c r="AV484" s="10" t="s">
        <v>99</v>
      </c>
      <c r="AW484" s="10" t="s">
        <v>33</v>
      </c>
      <c r="AX484" s="10" t="s">
        <v>75</v>
      </c>
      <c r="AY484" s="228" t="s">
        <v>148</v>
      </c>
    </row>
    <row r="485" spans="2:51" s="10" customFormat="1" ht="14.4" customHeight="1">
      <c r="B485" s="219"/>
      <c r="C485" s="220"/>
      <c r="D485" s="220"/>
      <c r="E485" s="221" t="s">
        <v>5</v>
      </c>
      <c r="F485" s="238" t="s">
        <v>293</v>
      </c>
      <c r="G485" s="220"/>
      <c r="H485" s="220"/>
      <c r="I485" s="220"/>
      <c r="J485" s="220"/>
      <c r="K485" s="224">
        <v>0.959</v>
      </c>
      <c r="L485" s="220"/>
      <c r="M485" s="220"/>
      <c r="N485" s="220"/>
      <c r="O485" s="220"/>
      <c r="P485" s="220"/>
      <c r="Q485" s="220"/>
      <c r="R485" s="225"/>
      <c r="T485" s="226"/>
      <c r="U485" s="220"/>
      <c r="V485" s="220"/>
      <c r="W485" s="220"/>
      <c r="X485" s="220"/>
      <c r="Y485" s="220"/>
      <c r="Z485" s="220"/>
      <c r="AA485" s="227"/>
      <c r="AT485" s="228" t="s">
        <v>156</v>
      </c>
      <c r="AU485" s="228" t="s">
        <v>99</v>
      </c>
      <c r="AV485" s="10" t="s">
        <v>99</v>
      </c>
      <c r="AW485" s="10" t="s">
        <v>33</v>
      </c>
      <c r="AX485" s="10" t="s">
        <v>75</v>
      </c>
      <c r="AY485" s="228" t="s">
        <v>148</v>
      </c>
    </row>
    <row r="486" spans="2:51" s="10" customFormat="1" ht="14.4" customHeight="1">
      <c r="B486" s="219"/>
      <c r="C486" s="220"/>
      <c r="D486" s="220"/>
      <c r="E486" s="221" t="s">
        <v>5</v>
      </c>
      <c r="F486" s="238" t="s">
        <v>294</v>
      </c>
      <c r="G486" s="220"/>
      <c r="H486" s="220"/>
      <c r="I486" s="220"/>
      <c r="J486" s="220"/>
      <c r="K486" s="224">
        <v>3.931</v>
      </c>
      <c r="L486" s="220"/>
      <c r="M486" s="220"/>
      <c r="N486" s="220"/>
      <c r="O486" s="220"/>
      <c r="P486" s="220"/>
      <c r="Q486" s="220"/>
      <c r="R486" s="225"/>
      <c r="T486" s="226"/>
      <c r="U486" s="220"/>
      <c r="V486" s="220"/>
      <c r="W486" s="220"/>
      <c r="X486" s="220"/>
      <c r="Y486" s="220"/>
      <c r="Z486" s="220"/>
      <c r="AA486" s="227"/>
      <c r="AT486" s="228" t="s">
        <v>156</v>
      </c>
      <c r="AU486" s="228" t="s">
        <v>99</v>
      </c>
      <c r="AV486" s="10" t="s">
        <v>99</v>
      </c>
      <c r="AW486" s="10" t="s">
        <v>33</v>
      </c>
      <c r="AX486" s="10" t="s">
        <v>75</v>
      </c>
      <c r="AY486" s="228" t="s">
        <v>148</v>
      </c>
    </row>
    <row r="487" spans="2:51" s="10" customFormat="1" ht="14.4" customHeight="1">
      <c r="B487" s="219"/>
      <c r="C487" s="220"/>
      <c r="D487" s="220"/>
      <c r="E487" s="221" t="s">
        <v>5</v>
      </c>
      <c r="F487" s="238" t="s">
        <v>295</v>
      </c>
      <c r="G487" s="220"/>
      <c r="H487" s="220"/>
      <c r="I487" s="220"/>
      <c r="J487" s="220"/>
      <c r="K487" s="224">
        <v>1.829</v>
      </c>
      <c r="L487" s="220"/>
      <c r="M487" s="220"/>
      <c r="N487" s="220"/>
      <c r="O487" s="220"/>
      <c r="P487" s="220"/>
      <c r="Q487" s="220"/>
      <c r="R487" s="225"/>
      <c r="T487" s="226"/>
      <c r="U487" s="220"/>
      <c r="V487" s="220"/>
      <c r="W487" s="220"/>
      <c r="X487" s="220"/>
      <c r="Y487" s="220"/>
      <c r="Z487" s="220"/>
      <c r="AA487" s="227"/>
      <c r="AT487" s="228" t="s">
        <v>156</v>
      </c>
      <c r="AU487" s="228" t="s">
        <v>99</v>
      </c>
      <c r="AV487" s="10" t="s">
        <v>99</v>
      </c>
      <c r="AW487" s="10" t="s">
        <v>33</v>
      </c>
      <c r="AX487" s="10" t="s">
        <v>75</v>
      </c>
      <c r="AY487" s="228" t="s">
        <v>148</v>
      </c>
    </row>
    <row r="488" spans="2:51" s="10" customFormat="1" ht="14.4" customHeight="1">
      <c r="B488" s="219"/>
      <c r="C488" s="220"/>
      <c r="D488" s="220"/>
      <c r="E488" s="221" t="s">
        <v>5</v>
      </c>
      <c r="F488" s="238" t="s">
        <v>296</v>
      </c>
      <c r="G488" s="220"/>
      <c r="H488" s="220"/>
      <c r="I488" s="220"/>
      <c r="J488" s="220"/>
      <c r="K488" s="224">
        <v>2.9</v>
      </c>
      <c r="L488" s="220"/>
      <c r="M488" s="220"/>
      <c r="N488" s="220"/>
      <c r="O488" s="220"/>
      <c r="P488" s="220"/>
      <c r="Q488" s="220"/>
      <c r="R488" s="225"/>
      <c r="T488" s="226"/>
      <c r="U488" s="220"/>
      <c r="V488" s="220"/>
      <c r="W488" s="220"/>
      <c r="X488" s="220"/>
      <c r="Y488" s="220"/>
      <c r="Z488" s="220"/>
      <c r="AA488" s="227"/>
      <c r="AT488" s="228" t="s">
        <v>156</v>
      </c>
      <c r="AU488" s="228" t="s">
        <v>99</v>
      </c>
      <c r="AV488" s="10" t="s">
        <v>99</v>
      </c>
      <c r="AW488" s="10" t="s">
        <v>33</v>
      </c>
      <c r="AX488" s="10" t="s">
        <v>75</v>
      </c>
      <c r="AY488" s="228" t="s">
        <v>148</v>
      </c>
    </row>
    <row r="489" spans="2:51" s="10" customFormat="1" ht="14.4" customHeight="1">
      <c r="B489" s="219"/>
      <c r="C489" s="220"/>
      <c r="D489" s="220"/>
      <c r="E489" s="221" t="s">
        <v>5</v>
      </c>
      <c r="F489" s="238" t="s">
        <v>297</v>
      </c>
      <c r="G489" s="220"/>
      <c r="H489" s="220"/>
      <c r="I489" s="220"/>
      <c r="J489" s="220"/>
      <c r="K489" s="224">
        <v>3.008</v>
      </c>
      <c r="L489" s="220"/>
      <c r="M489" s="220"/>
      <c r="N489" s="220"/>
      <c r="O489" s="220"/>
      <c r="P489" s="220"/>
      <c r="Q489" s="220"/>
      <c r="R489" s="225"/>
      <c r="T489" s="226"/>
      <c r="U489" s="220"/>
      <c r="V489" s="220"/>
      <c r="W489" s="220"/>
      <c r="X489" s="220"/>
      <c r="Y489" s="220"/>
      <c r="Z489" s="220"/>
      <c r="AA489" s="227"/>
      <c r="AT489" s="228" t="s">
        <v>156</v>
      </c>
      <c r="AU489" s="228" t="s">
        <v>99</v>
      </c>
      <c r="AV489" s="10" t="s">
        <v>99</v>
      </c>
      <c r="AW489" s="10" t="s">
        <v>33</v>
      </c>
      <c r="AX489" s="10" t="s">
        <v>75</v>
      </c>
      <c r="AY489" s="228" t="s">
        <v>148</v>
      </c>
    </row>
    <row r="490" spans="2:51" s="10" customFormat="1" ht="14.4" customHeight="1">
      <c r="B490" s="219"/>
      <c r="C490" s="220"/>
      <c r="D490" s="220"/>
      <c r="E490" s="221" t="s">
        <v>5</v>
      </c>
      <c r="F490" s="238" t="s">
        <v>298</v>
      </c>
      <c r="G490" s="220"/>
      <c r="H490" s="220"/>
      <c r="I490" s="220"/>
      <c r="J490" s="220"/>
      <c r="K490" s="224">
        <v>2.92</v>
      </c>
      <c r="L490" s="220"/>
      <c r="M490" s="220"/>
      <c r="N490" s="220"/>
      <c r="O490" s="220"/>
      <c r="P490" s="220"/>
      <c r="Q490" s="220"/>
      <c r="R490" s="225"/>
      <c r="T490" s="226"/>
      <c r="U490" s="220"/>
      <c r="V490" s="220"/>
      <c r="W490" s="220"/>
      <c r="X490" s="220"/>
      <c r="Y490" s="220"/>
      <c r="Z490" s="220"/>
      <c r="AA490" s="227"/>
      <c r="AT490" s="228" t="s">
        <v>156</v>
      </c>
      <c r="AU490" s="228" t="s">
        <v>99</v>
      </c>
      <c r="AV490" s="10" t="s">
        <v>99</v>
      </c>
      <c r="AW490" s="10" t="s">
        <v>33</v>
      </c>
      <c r="AX490" s="10" t="s">
        <v>75</v>
      </c>
      <c r="AY490" s="228" t="s">
        <v>148</v>
      </c>
    </row>
    <row r="491" spans="2:51" s="10" customFormat="1" ht="14.4" customHeight="1">
      <c r="B491" s="219"/>
      <c r="C491" s="220"/>
      <c r="D491" s="220"/>
      <c r="E491" s="221" t="s">
        <v>5</v>
      </c>
      <c r="F491" s="238" t="s">
        <v>299</v>
      </c>
      <c r="G491" s="220"/>
      <c r="H491" s="220"/>
      <c r="I491" s="220"/>
      <c r="J491" s="220"/>
      <c r="K491" s="224">
        <v>7.381</v>
      </c>
      <c r="L491" s="220"/>
      <c r="M491" s="220"/>
      <c r="N491" s="220"/>
      <c r="O491" s="220"/>
      <c r="P491" s="220"/>
      <c r="Q491" s="220"/>
      <c r="R491" s="225"/>
      <c r="T491" s="226"/>
      <c r="U491" s="220"/>
      <c r="V491" s="220"/>
      <c r="W491" s="220"/>
      <c r="X491" s="220"/>
      <c r="Y491" s="220"/>
      <c r="Z491" s="220"/>
      <c r="AA491" s="227"/>
      <c r="AT491" s="228" t="s">
        <v>156</v>
      </c>
      <c r="AU491" s="228" t="s">
        <v>99</v>
      </c>
      <c r="AV491" s="10" t="s">
        <v>99</v>
      </c>
      <c r="AW491" s="10" t="s">
        <v>33</v>
      </c>
      <c r="AX491" s="10" t="s">
        <v>75</v>
      </c>
      <c r="AY491" s="228" t="s">
        <v>148</v>
      </c>
    </row>
    <row r="492" spans="2:51" s="10" customFormat="1" ht="14.4" customHeight="1">
      <c r="B492" s="219"/>
      <c r="C492" s="220"/>
      <c r="D492" s="220"/>
      <c r="E492" s="221" t="s">
        <v>5</v>
      </c>
      <c r="F492" s="238" t="s">
        <v>300</v>
      </c>
      <c r="G492" s="220"/>
      <c r="H492" s="220"/>
      <c r="I492" s="220"/>
      <c r="J492" s="220"/>
      <c r="K492" s="224">
        <v>38.921</v>
      </c>
      <c r="L492" s="220"/>
      <c r="M492" s="220"/>
      <c r="N492" s="220"/>
      <c r="O492" s="220"/>
      <c r="P492" s="220"/>
      <c r="Q492" s="220"/>
      <c r="R492" s="225"/>
      <c r="T492" s="226"/>
      <c r="U492" s="220"/>
      <c r="V492" s="220"/>
      <c r="W492" s="220"/>
      <c r="X492" s="220"/>
      <c r="Y492" s="220"/>
      <c r="Z492" s="220"/>
      <c r="AA492" s="227"/>
      <c r="AT492" s="228" t="s">
        <v>156</v>
      </c>
      <c r="AU492" s="228" t="s">
        <v>99</v>
      </c>
      <c r="AV492" s="10" t="s">
        <v>99</v>
      </c>
      <c r="AW492" s="10" t="s">
        <v>33</v>
      </c>
      <c r="AX492" s="10" t="s">
        <v>75</v>
      </c>
      <c r="AY492" s="228" t="s">
        <v>148</v>
      </c>
    </row>
    <row r="493" spans="2:51" s="10" customFormat="1" ht="14.4" customHeight="1">
      <c r="B493" s="219"/>
      <c r="C493" s="220"/>
      <c r="D493" s="220"/>
      <c r="E493" s="221" t="s">
        <v>5</v>
      </c>
      <c r="F493" s="238" t="s">
        <v>301</v>
      </c>
      <c r="G493" s="220"/>
      <c r="H493" s="220"/>
      <c r="I493" s="220"/>
      <c r="J493" s="220"/>
      <c r="K493" s="224">
        <v>38.58</v>
      </c>
      <c r="L493" s="220"/>
      <c r="M493" s="220"/>
      <c r="N493" s="220"/>
      <c r="O493" s="220"/>
      <c r="P493" s="220"/>
      <c r="Q493" s="220"/>
      <c r="R493" s="225"/>
      <c r="T493" s="226"/>
      <c r="U493" s="220"/>
      <c r="V493" s="220"/>
      <c r="W493" s="220"/>
      <c r="X493" s="220"/>
      <c r="Y493" s="220"/>
      <c r="Z493" s="220"/>
      <c r="AA493" s="227"/>
      <c r="AT493" s="228" t="s">
        <v>156</v>
      </c>
      <c r="AU493" s="228" t="s">
        <v>99</v>
      </c>
      <c r="AV493" s="10" t="s">
        <v>99</v>
      </c>
      <c r="AW493" s="10" t="s">
        <v>33</v>
      </c>
      <c r="AX493" s="10" t="s">
        <v>75</v>
      </c>
      <c r="AY493" s="228" t="s">
        <v>148</v>
      </c>
    </row>
    <row r="494" spans="2:51" s="10" customFormat="1" ht="14.4" customHeight="1">
      <c r="B494" s="219"/>
      <c r="C494" s="220"/>
      <c r="D494" s="220"/>
      <c r="E494" s="221" t="s">
        <v>5</v>
      </c>
      <c r="F494" s="238" t="s">
        <v>302</v>
      </c>
      <c r="G494" s="220"/>
      <c r="H494" s="220"/>
      <c r="I494" s="220"/>
      <c r="J494" s="220"/>
      <c r="K494" s="224">
        <v>1.558</v>
      </c>
      <c r="L494" s="220"/>
      <c r="M494" s="220"/>
      <c r="N494" s="220"/>
      <c r="O494" s="220"/>
      <c r="P494" s="220"/>
      <c r="Q494" s="220"/>
      <c r="R494" s="225"/>
      <c r="T494" s="226"/>
      <c r="U494" s="220"/>
      <c r="V494" s="220"/>
      <c r="W494" s="220"/>
      <c r="X494" s="220"/>
      <c r="Y494" s="220"/>
      <c r="Z494" s="220"/>
      <c r="AA494" s="227"/>
      <c r="AT494" s="228" t="s">
        <v>156</v>
      </c>
      <c r="AU494" s="228" t="s">
        <v>99</v>
      </c>
      <c r="AV494" s="10" t="s">
        <v>99</v>
      </c>
      <c r="AW494" s="10" t="s">
        <v>33</v>
      </c>
      <c r="AX494" s="10" t="s">
        <v>75</v>
      </c>
      <c r="AY494" s="228" t="s">
        <v>148</v>
      </c>
    </row>
    <row r="495" spans="2:51" s="10" customFormat="1" ht="14.4" customHeight="1">
      <c r="B495" s="219"/>
      <c r="C495" s="220"/>
      <c r="D495" s="220"/>
      <c r="E495" s="221" t="s">
        <v>5</v>
      </c>
      <c r="F495" s="238" t="s">
        <v>303</v>
      </c>
      <c r="G495" s="220"/>
      <c r="H495" s="220"/>
      <c r="I495" s="220"/>
      <c r="J495" s="220"/>
      <c r="K495" s="224">
        <v>2.987</v>
      </c>
      <c r="L495" s="220"/>
      <c r="M495" s="220"/>
      <c r="N495" s="220"/>
      <c r="O495" s="220"/>
      <c r="P495" s="220"/>
      <c r="Q495" s="220"/>
      <c r="R495" s="225"/>
      <c r="T495" s="226"/>
      <c r="U495" s="220"/>
      <c r="V495" s="220"/>
      <c r="W495" s="220"/>
      <c r="X495" s="220"/>
      <c r="Y495" s="220"/>
      <c r="Z495" s="220"/>
      <c r="AA495" s="227"/>
      <c r="AT495" s="228" t="s">
        <v>156</v>
      </c>
      <c r="AU495" s="228" t="s">
        <v>99</v>
      </c>
      <c r="AV495" s="10" t="s">
        <v>99</v>
      </c>
      <c r="AW495" s="10" t="s">
        <v>33</v>
      </c>
      <c r="AX495" s="10" t="s">
        <v>75</v>
      </c>
      <c r="AY495" s="228" t="s">
        <v>148</v>
      </c>
    </row>
    <row r="496" spans="2:51" s="10" customFormat="1" ht="14.4" customHeight="1">
      <c r="B496" s="219"/>
      <c r="C496" s="220"/>
      <c r="D496" s="220"/>
      <c r="E496" s="221" t="s">
        <v>5</v>
      </c>
      <c r="F496" s="238" t="s">
        <v>304</v>
      </c>
      <c r="G496" s="220"/>
      <c r="H496" s="220"/>
      <c r="I496" s="220"/>
      <c r="J496" s="220"/>
      <c r="K496" s="224">
        <v>2.434</v>
      </c>
      <c r="L496" s="220"/>
      <c r="M496" s="220"/>
      <c r="N496" s="220"/>
      <c r="O496" s="220"/>
      <c r="P496" s="220"/>
      <c r="Q496" s="220"/>
      <c r="R496" s="225"/>
      <c r="T496" s="226"/>
      <c r="U496" s="220"/>
      <c r="V496" s="220"/>
      <c r="W496" s="220"/>
      <c r="X496" s="220"/>
      <c r="Y496" s="220"/>
      <c r="Z496" s="220"/>
      <c r="AA496" s="227"/>
      <c r="AT496" s="228" t="s">
        <v>156</v>
      </c>
      <c r="AU496" s="228" t="s">
        <v>99</v>
      </c>
      <c r="AV496" s="10" t="s">
        <v>99</v>
      </c>
      <c r="AW496" s="10" t="s">
        <v>33</v>
      </c>
      <c r="AX496" s="10" t="s">
        <v>75</v>
      </c>
      <c r="AY496" s="228" t="s">
        <v>148</v>
      </c>
    </row>
    <row r="497" spans="2:51" s="10" customFormat="1" ht="14.4" customHeight="1">
      <c r="B497" s="219"/>
      <c r="C497" s="220"/>
      <c r="D497" s="220"/>
      <c r="E497" s="221" t="s">
        <v>5</v>
      </c>
      <c r="F497" s="238" t="s">
        <v>305</v>
      </c>
      <c r="G497" s="220"/>
      <c r="H497" s="220"/>
      <c r="I497" s="220"/>
      <c r="J497" s="220"/>
      <c r="K497" s="224">
        <v>0.94</v>
      </c>
      <c r="L497" s="220"/>
      <c r="M497" s="220"/>
      <c r="N497" s="220"/>
      <c r="O497" s="220"/>
      <c r="P497" s="220"/>
      <c r="Q497" s="220"/>
      <c r="R497" s="225"/>
      <c r="T497" s="226"/>
      <c r="U497" s="220"/>
      <c r="V497" s="220"/>
      <c r="W497" s="220"/>
      <c r="X497" s="220"/>
      <c r="Y497" s="220"/>
      <c r="Z497" s="220"/>
      <c r="AA497" s="227"/>
      <c r="AT497" s="228" t="s">
        <v>156</v>
      </c>
      <c r="AU497" s="228" t="s">
        <v>99</v>
      </c>
      <c r="AV497" s="10" t="s">
        <v>99</v>
      </c>
      <c r="AW497" s="10" t="s">
        <v>33</v>
      </c>
      <c r="AX497" s="10" t="s">
        <v>75</v>
      </c>
      <c r="AY497" s="228" t="s">
        <v>148</v>
      </c>
    </row>
    <row r="498" spans="2:51" s="10" customFormat="1" ht="14.4" customHeight="1">
      <c r="B498" s="219"/>
      <c r="C498" s="220"/>
      <c r="D498" s="220"/>
      <c r="E498" s="221" t="s">
        <v>5</v>
      </c>
      <c r="F498" s="238" t="s">
        <v>306</v>
      </c>
      <c r="G498" s="220"/>
      <c r="H498" s="220"/>
      <c r="I498" s="220"/>
      <c r="J498" s="220"/>
      <c r="K498" s="224">
        <v>6.012</v>
      </c>
      <c r="L498" s="220"/>
      <c r="M498" s="220"/>
      <c r="N498" s="220"/>
      <c r="O498" s="220"/>
      <c r="P498" s="220"/>
      <c r="Q498" s="220"/>
      <c r="R498" s="225"/>
      <c r="T498" s="226"/>
      <c r="U498" s="220"/>
      <c r="V498" s="220"/>
      <c r="W498" s="220"/>
      <c r="X498" s="220"/>
      <c r="Y498" s="220"/>
      <c r="Z498" s="220"/>
      <c r="AA498" s="227"/>
      <c r="AT498" s="228" t="s">
        <v>156</v>
      </c>
      <c r="AU498" s="228" t="s">
        <v>99</v>
      </c>
      <c r="AV498" s="10" t="s">
        <v>99</v>
      </c>
      <c r="AW498" s="10" t="s">
        <v>33</v>
      </c>
      <c r="AX498" s="10" t="s">
        <v>75</v>
      </c>
      <c r="AY498" s="228" t="s">
        <v>148</v>
      </c>
    </row>
    <row r="499" spans="2:51" s="10" customFormat="1" ht="14.4" customHeight="1">
      <c r="B499" s="219"/>
      <c r="C499" s="220"/>
      <c r="D499" s="220"/>
      <c r="E499" s="221" t="s">
        <v>5</v>
      </c>
      <c r="F499" s="238" t="s">
        <v>307</v>
      </c>
      <c r="G499" s="220"/>
      <c r="H499" s="220"/>
      <c r="I499" s="220"/>
      <c r="J499" s="220"/>
      <c r="K499" s="224">
        <v>2.999</v>
      </c>
      <c r="L499" s="220"/>
      <c r="M499" s="220"/>
      <c r="N499" s="220"/>
      <c r="O499" s="220"/>
      <c r="P499" s="220"/>
      <c r="Q499" s="220"/>
      <c r="R499" s="225"/>
      <c r="T499" s="226"/>
      <c r="U499" s="220"/>
      <c r="V499" s="220"/>
      <c r="W499" s="220"/>
      <c r="X499" s="220"/>
      <c r="Y499" s="220"/>
      <c r="Z499" s="220"/>
      <c r="AA499" s="227"/>
      <c r="AT499" s="228" t="s">
        <v>156</v>
      </c>
      <c r="AU499" s="228" t="s">
        <v>99</v>
      </c>
      <c r="AV499" s="10" t="s">
        <v>99</v>
      </c>
      <c r="AW499" s="10" t="s">
        <v>33</v>
      </c>
      <c r="AX499" s="10" t="s">
        <v>75</v>
      </c>
      <c r="AY499" s="228" t="s">
        <v>148</v>
      </c>
    </row>
    <row r="500" spans="2:51" s="10" customFormat="1" ht="14.4" customHeight="1">
      <c r="B500" s="219"/>
      <c r="C500" s="220"/>
      <c r="D500" s="220"/>
      <c r="E500" s="221" t="s">
        <v>5</v>
      </c>
      <c r="F500" s="238" t="s">
        <v>308</v>
      </c>
      <c r="G500" s="220"/>
      <c r="H500" s="220"/>
      <c r="I500" s="220"/>
      <c r="J500" s="220"/>
      <c r="K500" s="224">
        <v>16.72</v>
      </c>
      <c r="L500" s="220"/>
      <c r="M500" s="220"/>
      <c r="N500" s="220"/>
      <c r="O500" s="220"/>
      <c r="P500" s="220"/>
      <c r="Q500" s="220"/>
      <c r="R500" s="225"/>
      <c r="T500" s="226"/>
      <c r="U500" s="220"/>
      <c r="V500" s="220"/>
      <c r="W500" s="220"/>
      <c r="X500" s="220"/>
      <c r="Y500" s="220"/>
      <c r="Z500" s="220"/>
      <c r="AA500" s="227"/>
      <c r="AT500" s="228" t="s">
        <v>156</v>
      </c>
      <c r="AU500" s="228" t="s">
        <v>99</v>
      </c>
      <c r="AV500" s="10" t="s">
        <v>99</v>
      </c>
      <c r="AW500" s="10" t="s">
        <v>33</v>
      </c>
      <c r="AX500" s="10" t="s">
        <v>75</v>
      </c>
      <c r="AY500" s="228" t="s">
        <v>148</v>
      </c>
    </row>
    <row r="501" spans="2:51" s="10" customFormat="1" ht="14.4" customHeight="1">
      <c r="B501" s="219"/>
      <c r="C501" s="220"/>
      <c r="D501" s="220"/>
      <c r="E501" s="221" t="s">
        <v>5</v>
      </c>
      <c r="F501" s="238" t="s">
        <v>309</v>
      </c>
      <c r="G501" s="220"/>
      <c r="H501" s="220"/>
      <c r="I501" s="220"/>
      <c r="J501" s="220"/>
      <c r="K501" s="224">
        <v>12.54</v>
      </c>
      <c r="L501" s="220"/>
      <c r="M501" s="220"/>
      <c r="N501" s="220"/>
      <c r="O501" s="220"/>
      <c r="P501" s="220"/>
      <c r="Q501" s="220"/>
      <c r="R501" s="225"/>
      <c r="T501" s="226"/>
      <c r="U501" s="220"/>
      <c r="V501" s="220"/>
      <c r="W501" s="220"/>
      <c r="X501" s="220"/>
      <c r="Y501" s="220"/>
      <c r="Z501" s="220"/>
      <c r="AA501" s="227"/>
      <c r="AT501" s="228" t="s">
        <v>156</v>
      </c>
      <c r="AU501" s="228" t="s">
        <v>99</v>
      </c>
      <c r="AV501" s="10" t="s">
        <v>99</v>
      </c>
      <c r="AW501" s="10" t="s">
        <v>33</v>
      </c>
      <c r="AX501" s="10" t="s">
        <v>75</v>
      </c>
      <c r="AY501" s="228" t="s">
        <v>148</v>
      </c>
    </row>
    <row r="502" spans="2:51" s="10" customFormat="1" ht="14.4" customHeight="1">
      <c r="B502" s="219"/>
      <c r="C502" s="220"/>
      <c r="D502" s="220"/>
      <c r="E502" s="221" t="s">
        <v>5</v>
      </c>
      <c r="F502" s="238" t="s">
        <v>310</v>
      </c>
      <c r="G502" s="220"/>
      <c r="H502" s="220"/>
      <c r="I502" s="220"/>
      <c r="J502" s="220"/>
      <c r="K502" s="224">
        <v>2.219</v>
      </c>
      <c r="L502" s="220"/>
      <c r="M502" s="220"/>
      <c r="N502" s="220"/>
      <c r="O502" s="220"/>
      <c r="P502" s="220"/>
      <c r="Q502" s="220"/>
      <c r="R502" s="225"/>
      <c r="T502" s="226"/>
      <c r="U502" s="220"/>
      <c r="V502" s="220"/>
      <c r="W502" s="220"/>
      <c r="X502" s="220"/>
      <c r="Y502" s="220"/>
      <c r="Z502" s="220"/>
      <c r="AA502" s="227"/>
      <c r="AT502" s="228" t="s">
        <v>156</v>
      </c>
      <c r="AU502" s="228" t="s">
        <v>99</v>
      </c>
      <c r="AV502" s="10" t="s">
        <v>99</v>
      </c>
      <c r="AW502" s="10" t="s">
        <v>33</v>
      </c>
      <c r="AX502" s="10" t="s">
        <v>75</v>
      </c>
      <c r="AY502" s="228" t="s">
        <v>148</v>
      </c>
    </row>
    <row r="503" spans="2:51" s="10" customFormat="1" ht="14.4" customHeight="1">
      <c r="B503" s="219"/>
      <c r="C503" s="220"/>
      <c r="D503" s="220"/>
      <c r="E503" s="221" t="s">
        <v>5</v>
      </c>
      <c r="F503" s="238" t="s">
        <v>311</v>
      </c>
      <c r="G503" s="220"/>
      <c r="H503" s="220"/>
      <c r="I503" s="220"/>
      <c r="J503" s="220"/>
      <c r="K503" s="224">
        <v>17.28</v>
      </c>
      <c r="L503" s="220"/>
      <c r="M503" s="220"/>
      <c r="N503" s="220"/>
      <c r="O503" s="220"/>
      <c r="P503" s="220"/>
      <c r="Q503" s="220"/>
      <c r="R503" s="225"/>
      <c r="T503" s="226"/>
      <c r="U503" s="220"/>
      <c r="V503" s="220"/>
      <c r="W503" s="220"/>
      <c r="X503" s="220"/>
      <c r="Y503" s="220"/>
      <c r="Z503" s="220"/>
      <c r="AA503" s="227"/>
      <c r="AT503" s="228" t="s">
        <v>156</v>
      </c>
      <c r="AU503" s="228" t="s">
        <v>99</v>
      </c>
      <c r="AV503" s="10" t="s">
        <v>99</v>
      </c>
      <c r="AW503" s="10" t="s">
        <v>33</v>
      </c>
      <c r="AX503" s="10" t="s">
        <v>75</v>
      </c>
      <c r="AY503" s="228" t="s">
        <v>148</v>
      </c>
    </row>
    <row r="504" spans="2:51" s="10" customFormat="1" ht="14.4" customHeight="1">
      <c r="B504" s="219"/>
      <c r="C504" s="220"/>
      <c r="D504" s="220"/>
      <c r="E504" s="221" t="s">
        <v>5</v>
      </c>
      <c r="F504" s="238" t="s">
        <v>312</v>
      </c>
      <c r="G504" s="220"/>
      <c r="H504" s="220"/>
      <c r="I504" s="220"/>
      <c r="J504" s="220"/>
      <c r="K504" s="224">
        <v>36.965</v>
      </c>
      <c r="L504" s="220"/>
      <c r="M504" s="220"/>
      <c r="N504" s="220"/>
      <c r="O504" s="220"/>
      <c r="P504" s="220"/>
      <c r="Q504" s="220"/>
      <c r="R504" s="225"/>
      <c r="T504" s="226"/>
      <c r="U504" s="220"/>
      <c r="V504" s="220"/>
      <c r="W504" s="220"/>
      <c r="X504" s="220"/>
      <c r="Y504" s="220"/>
      <c r="Z504" s="220"/>
      <c r="AA504" s="227"/>
      <c r="AT504" s="228" t="s">
        <v>156</v>
      </c>
      <c r="AU504" s="228" t="s">
        <v>99</v>
      </c>
      <c r="AV504" s="10" t="s">
        <v>99</v>
      </c>
      <c r="AW504" s="10" t="s">
        <v>33</v>
      </c>
      <c r="AX504" s="10" t="s">
        <v>75</v>
      </c>
      <c r="AY504" s="228" t="s">
        <v>148</v>
      </c>
    </row>
    <row r="505" spans="2:51" s="10" customFormat="1" ht="14.4" customHeight="1">
      <c r="B505" s="219"/>
      <c r="C505" s="220"/>
      <c r="D505" s="220"/>
      <c r="E505" s="221" t="s">
        <v>5</v>
      </c>
      <c r="F505" s="238" t="s">
        <v>313</v>
      </c>
      <c r="G505" s="220"/>
      <c r="H505" s="220"/>
      <c r="I505" s="220"/>
      <c r="J505" s="220"/>
      <c r="K505" s="224">
        <v>0.998</v>
      </c>
      <c r="L505" s="220"/>
      <c r="M505" s="220"/>
      <c r="N505" s="220"/>
      <c r="O505" s="220"/>
      <c r="P505" s="220"/>
      <c r="Q505" s="220"/>
      <c r="R505" s="225"/>
      <c r="T505" s="226"/>
      <c r="U505" s="220"/>
      <c r="V505" s="220"/>
      <c r="W505" s="220"/>
      <c r="X505" s="220"/>
      <c r="Y505" s="220"/>
      <c r="Z505" s="220"/>
      <c r="AA505" s="227"/>
      <c r="AT505" s="228" t="s">
        <v>156</v>
      </c>
      <c r="AU505" s="228" t="s">
        <v>99</v>
      </c>
      <c r="AV505" s="10" t="s">
        <v>99</v>
      </c>
      <c r="AW505" s="10" t="s">
        <v>33</v>
      </c>
      <c r="AX505" s="10" t="s">
        <v>75</v>
      </c>
      <c r="AY505" s="228" t="s">
        <v>148</v>
      </c>
    </row>
    <row r="506" spans="2:51" s="10" customFormat="1" ht="14.4" customHeight="1">
      <c r="B506" s="219"/>
      <c r="C506" s="220"/>
      <c r="D506" s="220"/>
      <c r="E506" s="221" t="s">
        <v>5</v>
      </c>
      <c r="F506" s="238" t="s">
        <v>314</v>
      </c>
      <c r="G506" s="220"/>
      <c r="H506" s="220"/>
      <c r="I506" s="220"/>
      <c r="J506" s="220"/>
      <c r="K506" s="224">
        <v>6.48</v>
      </c>
      <c r="L506" s="220"/>
      <c r="M506" s="220"/>
      <c r="N506" s="220"/>
      <c r="O506" s="220"/>
      <c r="P506" s="220"/>
      <c r="Q506" s="220"/>
      <c r="R506" s="225"/>
      <c r="T506" s="226"/>
      <c r="U506" s="220"/>
      <c r="V506" s="220"/>
      <c r="W506" s="220"/>
      <c r="X506" s="220"/>
      <c r="Y506" s="220"/>
      <c r="Z506" s="220"/>
      <c r="AA506" s="227"/>
      <c r="AT506" s="228" t="s">
        <v>156</v>
      </c>
      <c r="AU506" s="228" t="s">
        <v>99</v>
      </c>
      <c r="AV506" s="10" t="s">
        <v>99</v>
      </c>
      <c r="AW506" s="10" t="s">
        <v>33</v>
      </c>
      <c r="AX506" s="10" t="s">
        <v>75</v>
      </c>
      <c r="AY506" s="228" t="s">
        <v>148</v>
      </c>
    </row>
    <row r="507" spans="2:51" s="12" customFormat="1" ht="14.4" customHeight="1">
      <c r="B507" s="239"/>
      <c r="C507" s="240"/>
      <c r="D507" s="240"/>
      <c r="E507" s="241" t="s">
        <v>5</v>
      </c>
      <c r="F507" s="242" t="s">
        <v>178</v>
      </c>
      <c r="G507" s="240"/>
      <c r="H507" s="240"/>
      <c r="I507" s="240"/>
      <c r="J507" s="240"/>
      <c r="K507" s="243">
        <v>218.273</v>
      </c>
      <c r="L507" s="240"/>
      <c r="M507" s="240"/>
      <c r="N507" s="240"/>
      <c r="O507" s="240"/>
      <c r="P507" s="240"/>
      <c r="Q507" s="240"/>
      <c r="R507" s="244"/>
      <c r="T507" s="245"/>
      <c r="U507" s="240"/>
      <c r="V507" s="240"/>
      <c r="W507" s="240"/>
      <c r="X507" s="240"/>
      <c r="Y507" s="240"/>
      <c r="Z507" s="240"/>
      <c r="AA507" s="246"/>
      <c r="AT507" s="247" t="s">
        <v>156</v>
      </c>
      <c r="AU507" s="247" t="s">
        <v>99</v>
      </c>
      <c r="AV507" s="12" t="s">
        <v>153</v>
      </c>
      <c r="AW507" s="12" t="s">
        <v>33</v>
      </c>
      <c r="AX507" s="12" t="s">
        <v>83</v>
      </c>
      <c r="AY507" s="247" t="s">
        <v>148</v>
      </c>
    </row>
    <row r="508" spans="2:65" s="1" customFormat="1" ht="34.2" customHeight="1">
      <c r="B508" s="174"/>
      <c r="C508" s="209" t="s">
        <v>509</v>
      </c>
      <c r="D508" s="209" t="s">
        <v>149</v>
      </c>
      <c r="E508" s="210" t="s">
        <v>510</v>
      </c>
      <c r="F508" s="211" t="s">
        <v>511</v>
      </c>
      <c r="G508" s="211"/>
      <c r="H508" s="211"/>
      <c r="I508" s="211"/>
      <c r="J508" s="212" t="s">
        <v>159</v>
      </c>
      <c r="K508" s="213">
        <v>218.273</v>
      </c>
      <c r="L508" s="214">
        <v>0</v>
      </c>
      <c r="M508" s="214"/>
      <c r="N508" s="215">
        <f>ROUND(L508*K508,2)</f>
        <v>0</v>
      </c>
      <c r="O508" s="215"/>
      <c r="P508" s="215"/>
      <c r="Q508" s="215"/>
      <c r="R508" s="178"/>
      <c r="T508" s="216" t="s">
        <v>5</v>
      </c>
      <c r="U508" s="57" t="s">
        <v>40</v>
      </c>
      <c r="V508" s="48"/>
      <c r="W508" s="217">
        <f>V508*K508</f>
        <v>0</v>
      </c>
      <c r="X508" s="217">
        <v>0</v>
      </c>
      <c r="Y508" s="217">
        <f>X508*K508</f>
        <v>0</v>
      </c>
      <c r="Z508" s="217">
        <v>0</v>
      </c>
      <c r="AA508" s="218">
        <f>Z508*K508</f>
        <v>0</v>
      </c>
      <c r="AR508" s="23" t="s">
        <v>238</v>
      </c>
      <c r="AT508" s="23" t="s">
        <v>149</v>
      </c>
      <c r="AU508" s="23" t="s">
        <v>99</v>
      </c>
      <c r="AY508" s="23" t="s">
        <v>148</v>
      </c>
      <c r="BE508" s="133">
        <f>IF(U508="základní",N508,0)</f>
        <v>0</v>
      </c>
      <c r="BF508" s="133">
        <f>IF(U508="snížená",N508,0)</f>
        <v>0</v>
      </c>
      <c r="BG508" s="133">
        <f>IF(U508="zákl. přenesená",N508,0)</f>
        <v>0</v>
      </c>
      <c r="BH508" s="133">
        <f>IF(U508="sníž. přenesená",N508,0)</f>
        <v>0</v>
      </c>
      <c r="BI508" s="133">
        <f>IF(U508="nulová",N508,0)</f>
        <v>0</v>
      </c>
      <c r="BJ508" s="23" t="s">
        <v>83</v>
      </c>
      <c r="BK508" s="133">
        <f>ROUND(L508*K508,2)</f>
        <v>0</v>
      </c>
      <c r="BL508" s="23" t="s">
        <v>238</v>
      </c>
      <c r="BM508" s="23" t="s">
        <v>512</v>
      </c>
    </row>
    <row r="509" spans="2:51" s="10" customFormat="1" ht="14.4" customHeight="1">
      <c r="B509" s="219"/>
      <c r="C509" s="220"/>
      <c r="D509" s="220"/>
      <c r="E509" s="221" t="s">
        <v>5</v>
      </c>
      <c r="F509" s="222" t="s">
        <v>289</v>
      </c>
      <c r="G509" s="223"/>
      <c r="H509" s="223"/>
      <c r="I509" s="223"/>
      <c r="J509" s="220"/>
      <c r="K509" s="224">
        <v>1.958</v>
      </c>
      <c r="L509" s="220"/>
      <c r="M509" s="220"/>
      <c r="N509" s="220"/>
      <c r="O509" s="220"/>
      <c r="P509" s="220"/>
      <c r="Q509" s="220"/>
      <c r="R509" s="225"/>
      <c r="T509" s="226"/>
      <c r="U509" s="220"/>
      <c r="V509" s="220"/>
      <c r="W509" s="220"/>
      <c r="X509" s="220"/>
      <c r="Y509" s="220"/>
      <c r="Z509" s="220"/>
      <c r="AA509" s="227"/>
      <c r="AT509" s="228" t="s">
        <v>156</v>
      </c>
      <c r="AU509" s="228" t="s">
        <v>99</v>
      </c>
      <c r="AV509" s="10" t="s">
        <v>99</v>
      </c>
      <c r="AW509" s="10" t="s">
        <v>33</v>
      </c>
      <c r="AX509" s="10" t="s">
        <v>75</v>
      </c>
      <c r="AY509" s="228" t="s">
        <v>148</v>
      </c>
    </row>
    <row r="510" spans="2:51" s="10" customFormat="1" ht="14.4" customHeight="1">
      <c r="B510" s="219"/>
      <c r="C510" s="220"/>
      <c r="D510" s="220"/>
      <c r="E510" s="221" t="s">
        <v>5</v>
      </c>
      <c r="F510" s="238" t="s">
        <v>290</v>
      </c>
      <c r="G510" s="220"/>
      <c r="H510" s="220"/>
      <c r="I510" s="220"/>
      <c r="J510" s="220"/>
      <c r="K510" s="224">
        <v>1.918</v>
      </c>
      <c r="L510" s="220"/>
      <c r="M510" s="220"/>
      <c r="N510" s="220"/>
      <c r="O510" s="220"/>
      <c r="P510" s="220"/>
      <c r="Q510" s="220"/>
      <c r="R510" s="225"/>
      <c r="T510" s="226"/>
      <c r="U510" s="220"/>
      <c r="V510" s="220"/>
      <c r="W510" s="220"/>
      <c r="X510" s="220"/>
      <c r="Y510" s="220"/>
      <c r="Z510" s="220"/>
      <c r="AA510" s="227"/>
      <c r="AT510" s="228" t="s">
        <v>156</v>
      </c>
      <c r="AU510" s="228" t="s">
        <v>99</v>
      </c>
      <c r="AV510" s="10" t="s">
        <v>99</v>
      </c>
      <c r="AW510" s="10" t="s">
        <v>33</v>
      </c>
      <c r="AX510" s="10" t="s">
        <v>75</v>
      </c>
      <c r="AY510" s="228" t="s">
        <v>148</v>
      </c>
    </row>
    <row r="511" spans="2:51" s="10" customFormat="1" ht="14.4" customHeight="1">
      <c r="B511" s="219"/>
      <c r="C511" s="220"/>
      <c r="D511" s="220"/>
      <c r="E511" s="221" t="s">
        <v>5</v>
      </c>
      <c r="F511" s="238" t="s">
        <v>291</v>
      </c>
      <c r="G511" s="220"/>
      <c r="H511" s="220"/>
      <c r="I511" s="220"/>
      <c r="J511" s="220"/>
      <c r="K511" s="224">
        <v>1.918</v>
      </c>
      <c r="L511" s="220"/>
      <c r="M511" s="220"/>
      <c r="N511" s="220"/>
      <c r="O511" s="220"/>
      <c r="P511" s="220"/>
      <c r="Q511" s="220"/>
      <c r="R511" s="225"/>
      <c r="T511" s="226"/>
      <c r="U511" s="220"/>
      <c r="V511" s="220"/>
      <c r="W511" s="220"/>
      <c r="X511" s="220"/>
      <c r="Y511" s="220"/>
      <c r="Z511" s="220"/>
      <c r="AA511" s="227"/>
      <c r="AT511" s="228" t="s">
        <v>156</v>
      </c>
      <c r="AU511" s="228" t="s">
        <v>99</v>
      </c>
      <c r="AV511" s="10" t="s">
        <v>99</v>
      </c>
      <c r="AW511" s="10" t="s">
        <v>33</v>
      </c>
      <c r="AX511" s="10" t="s">
        <v>75</v>
      </c>
      <c r="AY511" s="228" t="s">
        <v>148</v>
      </c>
    </row>
    <row r="512" spans="2:51" s="10" customFormat="1" ht="14.4" customHeight="1">
      <c r="B512" s="219"/>
      <c r="C512" s="220"/>
      <c r="D512" s="220"/>
      <c r="E512" s="221" t="s">
        <v>5</v>
      </c>
      <c r="F512" s="238" t="s">
        <v>292</v>
      </c>
      <c r="G512" s="220"/>
      <c r="H512" s="220"/>
      <c r="I512" s="220"/>
      <c r="J512" s="220"/>
      <c r="K512" s="224">
        <v>1.918</v>
      </c>
      <c r="L512" s="220"/>
      <c r="M512" s="220"/>
      <c r="N512" s="220"/>
      <c r="O512" s="220"/>
      <c r="P512" s="220"/>
      <c r="Q512" s="220"/>
      <c r="R512" s="225"/>
      <c r="T512" s="226"/>
      <c r="U512" s="220"/>
      <c r="V512" s="220"/>
      <c r="W512" s="220"/>
      <c r="X512" s="220"/>
      <c r="Y512" s="220"/>
      <c r="Z512" s="220"/>
      <c r="AA512" s="227"/>
      <c r="AT512" s="228" t="s">
        <v>156</v>
      </c>
      <c r="AU512" s="228" t="s">
        <v>99</v>
      </c>
      <c r="AV512" s="10" t="s">
        <v>99</v>
      </c>
      <c r="AW512" s="10" t="s">
        <v>33</v>
      </c>
      <c r="AX512" s="10" t="s">
        <v>75</v>
      </c>
      <c r="AY512" s="228" t="s">
        <v>148</v>
      </c>
    </row>
    <row r="513" spans="2:51" s="10" customFormat="1" ht="14.4" customHeight="1">
      <c r="B513" s="219"/>
      <c r="C513" s="220"/>
      <c r="D513" s="220"/>
      <c r="E513" s="221" t="s">
        <v>5</v>
      </c>
      <c r="F513" s="238" t="s">
        <v>293</v>
      </c>
      <c r="G513" s="220"/>
      <c r="H513" s="220"/>
      <c r="I513" s="220"/>
      <c r="J513" s="220"/>
      <c r="K513" s="224">
        <v>0.959</v>
      </c>
      <c r="L513" s="220"/>
      <c r="M513" s="220"/>
      <c r="N513" s="220"/>
      <c r="O513" s="220"/>
      <c r="P513" s="220"/>
      <c r="Q513" s="220"/>
      <c r="R513" s="225"/>
      <c r="T513" s="226"/>
      <c r="U513" s="220"/>
      <c r="V513" s="220"/>
      <c r="W513" s="220"/>
      <c r="X513" s="220"/>
      <c r="Y513" s="220"/>
      <c r="Z513" s="220"/>
      <c r="AA513" s="227"/>
      <c r="AT513" s="228" t="s">
        <v>156</v>
      </c>
      <c r="AU513" s="228" t="s">
        <v>99</v>
      </c>
      <c r="AV513" s="10" t="s">
        <v>99</v>
      </c>
      <c r="AW513" s="10" t="s">
        <v>33</v>
      </c>
      <c r="AX513" s="10" t="s">
        <v>75</v>
      </c>
      <c r="AY513" s="228" t="s">
        <v>148</v>
      </c>
    </row>
    <row r="514" spans="2:51" s="10" customFormat="1" ht="14.4" customHeight="1">
      <c r="B514" s="219"/>
      <c r="C514" s="220"/>
      <c r="D514" s="220"/>
      <c r="E514" s="221" t="s">
        <v>5</v>
      </c>
      <c r="F514" s="238" t="s">
        <v>294</v>
      </c>
      <c r="G514" s="220"/>
      <c r="H514" s="220"/>
      <c r="I514" s="220"/>
      <c r="J514" s="220"/>
      <c r="K514" s="224">
        <v>3.931</v>
      </c>
      <c r="L514" s="220"/>
      <c r="M514" s="220"/>
      <c r="N514" s="220"/>
      <c r="O514" s="220"/>
      <c r="P514" s="220"/>
      <c r="Q514" s="220"/>
      <c r="R514" s="225"/>
      <c r="T514" s="226"/>
      <c r="U514" s="220"/>
      <c r="V514" s="220"/>
      <c r="W514" s="220"/>
      <c r="X514" s="220"/>
      <c r="Y514" s="220"/>
      <c r="Z514" s="220"/>
      <c r="AA514" s="227"/>
      <c r="AT514" s="228" t="s">
        <v>156</v>
      </c>
      <c r="AU514" s="228" t="s">
        <v>99</v>
      </c>
      <c r="AV514" s="10" t="s">
        <v>99</v>
      </c>
      <c r="AW514" s="10" t="s">
        <v>33</v>
      </c>
      <c r="AX514" s="10" t="s">
        <v>75</v>
      </c>
      <c r="AY514" s="228" t="s">
        <v>148</v>
      </c>
    </row>
    <row r="515" spans="2:51" s="10" customFormat="1" ht="14.4" customHeight="1">
      <c r="B515" s="219"/>
      <c r="C515" s="220"/>
      <c r="D515" s="220"/>
      <c r="E515" s="221" t="s">
        <v>5</v>
      </c>
      <c r="F515" s="238" t="s">
        <v>295</v>
      </c>
      <c r="G515" s="220"/>
      <c r="H515" s="220"/>
      <c r="I515" s="220"/>
      <c r="J515" s="220"/>
      <c r="K515" s="224">
        <v>1.829</v>
      </c>
      <c r="L515" s="220"/>
      <c r="M515" s="220"/>
      <c r="N515" s="220"/>
      <c r="O515" s="220"/>
      <c r="P515" s="220"/>
      <c r="Q515" s="220"/>
      <c r="R515" s="225"/>
      <c r="T515" s="226"/>
      <c r="U515" s="220"/>
      <c r="V515" s="220"/>
      <c r="W515" s="220"/>
      <c r="X515" s="220"/>
      <c r="Y515" s="220"/>
      <c r="Z515" s="220"/>
      <c r="AA515" s="227"/>
      <c r="AT515" s="228" t="s">
        <v>156</v>
      </c>
      <c r="AU515" s="228" t="s">
        <v>99</v>
      </c>
      <c r="AV515" s="10" t="s">
        <v>99</v>
      </c>
      <c r="AW515" s="10" t="s">
        <v>33</v>
      </c>
      <c r="AX515" s="10" t="s">
        <v>75</v>
      </c>
      <c r="AY515" s="228" t="s">
        <v>148</v>
      </c>
    </row>
    <row r="516" spans="2:51" s="10" customFormat="1" ht="14.4" customHeight="1">
      <c r="B516" s="219"/>
      <c r="C516" s="220"/>
      <c r="D516" s="220"/>
      <c r="E516" s="221" t="s">
        <v>5</v>
      </c>
      <c r="F516" s="238" t="s">
        <v>296</v>
      </c>
      <c r="G516" s="220"/>
      <c r="H516" s="220"/>
      <c r="I516" s="220"/>
      <c r="J516" s="220"/>
      <c r="K516" s="224">
        <v>2.9</v>
      </c>
      <c r="L516" s="220"/>
      <c r="M516" s="220"/>
      <c r="N516" s="220"/>
      <c r="O516" s="220"/>
      <c r="P516" s="220"/>
      <c r="Q516" s="220"/>
      <c r="R516" s="225"/>
      <c r="T516" s="226"/>
      <c r="U516" s="220"/>
      <c r="V516" s="220"/>
      <c r="W516" s="220"/>
      <c r="X516" s="220"/>
      <c r="Y516" s="220"/>
      <c r="Z516" s="220"/>
      <c r="AA516" s="227"/>
      <c r="AT516" s="228" t="s">
        <v>156</v>
      </c>
      <c r="AU516" s="228" t="s">
        <v>99</v>
      </c>
      <c r="AV516" s="10" t="s">
        <v>99</v>
      </c>
      <c r="AW516" s="10" t="s">
        <v>33</v>
      </c>
      <c r="AX516" s="10" t="s">
        <v>75</v>
      </c>
      <c r="AY516" s="228" t="s">
        <v>148</v>
      </c>
    </row>
    <row r="517" spans="2:51" s="10" customFormat="1" ht="14.4" customHeight="1">
      <c r="B517" s="219"/>
      <c r="C517" s="220"/>
      <c r="D517" s="220"/>
      <c r="E517" s="221" t="s">
        <v>5</v>
      </c>
      <c r="F517" s="238" t="s">
        <v>297</v>
      </c>
      <c r="G517" s="220"/>
      <c r="H517" s="220"/>
      <c r="I517" s="220"/>
      <c r="J517" s="220"/>
      <c r="K517" s="224">
        <v>3.008</v>
      </c>
      <c r="L517" s="220"/>
      <c r="M517" s="220"/>
      <c r="N517" s="220"/>
      <c r="O517" s="220"/>
      <c r="P517" s="220"/>
      <c r="Q517" s="220"/>
      <c r="R517" s="225"/>
      <c r="T517" s="226"/>
      <c r="U517" s="220"/>
      <c r="V517" s="220"/>
      <c r="W517" s="220"/>
      <c r="X517" s="220"/>
      <c r="Y517" s="220"/>
      <c r="Z517" s="220"/>
      <c r="AA517" s="227"/>
      <c r="AT517" s="228" t="s">
        <v>156</v>
      </c>
      <c r="AU517" s="228" t="s">
        <v>99</v>
      </c>
      <c r="AV517" s="10" t="s">
        <v>99</v>
      </c>
      <c r="AW517" s="10" t="s">
        <v>33</v>
      </c>
      <c r="AX517" s="10" t="s">
        <v>75</v>
      </c>
      <c r="AY517" s="228" t="s">
        <v>148</v>
      </c>
    </row>
    <row r="518" spans="2:51" s="10" customFormat="1" ht="14.4" customHeight="1">
      <c r="B518" s="219"/>
      <c r="C518" s="220"/>
      <c r="D518" s="220"/>
      <c r="E518" s="221" t="s">
        <v>5</v>
      </c>
      <c r="F518" s="238" t="s">
        <v>298</v>
      </c>
      <c r="G518" s="220"/>
      <c r="H518" s="220"/>
      <c r="I518" s="220"/>
      <c r="J518" s="220"/>
      <c r="K518" s="224">
        <v>2.92</v>
      </c>
      <c r="L518" s="220"/>
      <c r="M518" s="220"/>
      <c r="N518" s="220"/>
      <c r="O518" s="220"/>
      <c r="P518" s="220"/>
      <c r="Q518" s="220"/>
      <c r="R518" s="225"/>
      <c r="T518" s="226"/>
      <c r="U518" s="220"/>
      <c r="V518" s="220"/>
      <c r="W518" s="220"/>
      <c r="X518" s="220"/>
      <c r="Y518" s="220"/>
      <c r="Z518" s="220"/>
      <c r="AA518" s="227"/>
      <c r="AT518" s="228" t="s">
        <v>156</v>
      </c>
      <c r="AU518" s="228" t="s">
        <v>99</v>
      </c>
      <c r="AV518" s="10" t="s">
        <v>99</v>
      </c>
      <c r="AW518" s="10" t="s">
        <v>33</v>
      </c>
      <c r="AX518" s="10" t="s">
        <v>75</v>
      </c>
      <c r="AY518" s="228" t="s">
        <v>148</v>
      </c>
    </row>
    <row r="519" spans="2:51" s="10" customFormat="1" ht="14.4" customHeight="1">
      <c r="B519" s="219"/>
      <c r="C519" s="220"/>
      <c r="D519" s="220"/>
      <c r="E519" s="221" t="s">
        <v>5</v>
      </c>
      <c r="F519" s="238" t="s">
        <v>299</v>
      </c>
      <c r="G519" s="220"/>
      <c r="H519" s="220"/>
      <c r="I519" s="220"/>
      <c r="J519" s="220"/>
      <c r="K519" s="224">
        <v>7.381</v>
      </c>
      <c r="L519" s="220"/>
      <c r="M519" s="220"/>
      <c r="N519" s="220"/>
      <c r="O519" s="220"/>
      <c r="P519" s="220"/>
      <c r="Q519" s="220"/>
      <c r="R519" s="225"/>
      <c r="T519" s="226"/>
      <c r="U519" s="220"/>
      <c r="V519" s="220"/>
      <c r="W519" s="220"/>
      <c r="X519" s="220"/>
      <c r="Y519" s="220"/>
      <c r="Z519" s="220"/>
      <c r="AA519" s="227"/>
      <c r="AT519" s="228" t="s">
        <v>156</v>
      </c>
      <c r="AU519" s="228" t="s">
        <v>99</v>
      </c>
      <c r="AV519" s="10" t="s">
        <v>99</v>
      </c>
      <c r="AW519" s="10" t="s">
        <v>33</v>
      </c>
      <c r="AX519" s="10" t="s">
        <v>75</v>
      </c>
      <c r="AY519" s="228" t="s">
        <v>148</v>
      </c>
    </row>
    <row r="520" spans="2:51" s="10" customFormat="1" ht="14.4" customHeight="1">
      <c r="B520" s="219"/>
      <c r="C520" s="220"/>
      <c r="D520" s="220"/>
      <c r="E520" s="221" t="s">
        <v>5</v>
      </c>
      <c r="F520" s="238" t="s">
        <v>300</v>
      </c>
      <c r="G520" s="220"/>
      <c r="H520" s="220"/>
      <c r="I520" s="220"/>
      <c r="J520" s="220"/>
      <c r="K520" s="224">
        <v>38.921</v>
      </c>
      <c r="L520" s="220"/>
      <c r="M520" s="220"/>
      <c r="N520" s="220"/>
      <c r="O520" s="220"/>
      <c r="P520" s="220"/>
      <c r="Q520" s="220"/>
      <c r="R520" s="225"/>
      <c r="T520" s="226"/>
      <c r="U520" s="220"/>
      <c r="V520" s="220"/>
      <c r="W520" s="220"/>
      <c r="X520" s="220"/>
      <c r="Y520" s="220"/>
      <c r="Z520" s="220"/>
      <c r="AA520" s="227"/>
      <c r="AT520" s="228" t="s">
        <v>156</v>
      </c>
      <c r="AU520" s="228" t="s">
        <v>99</v>
      </c>
      <c r="AV520" s="10" t="s">
        <v>99</v>
      </c>
      <c r="AW520" s="10" t="s">
        <v>33</v>
      </c>
      <c r="AX520" s="10" t="s">
        <v>75</v>
      </c>
      <c r="AY520" s="228" t="s">
        <v>148</v>
      </c>
    </row>
    <row r="521" spans="2:51" s="10" customFormat="1" ht="14.4" customHeight="1">
      <c r="B521" s="219"/>
      <c r="C521" s="220"/>
      <c r="D521" s="220"/>
      <c r="E521" s="221" t="s">
        <v>5</v>
      </c>
      <c r="F521" s="238" t="s">
        <v>301</v>
      </c>
      <c r="G521" s="220"/>
      <c r="H521" s="220"/>
      <c r="I521" s="220"/>
      <c r="J521" s="220"/>
      <c r="K521" s="224">
        <v>38.58</v>
      </c>
      <c r="L521" s="220"/>
      <c r="M521" s="220"/>
      <c r="N521" s="220"/>
      <c r="O521" s="220"/>
      <c r="P521" s="220"/>
      <c r="Q521" s="220"/>
      <c r="R521" s="225"/>
      <c r="T521" s="226"/>
      <c r="U521" s="220"/>
      <c r="V521" s="220"/>
      <c r="W521" s="220"/>
      <c r="X521" s="220"/>
      <c r="Y521" s="220"/>
      <c r="Z521" s="220"/>
      <c r="AA521" s="227"/>
      <c r="AT521" s="228" t="s">
        <v>156</v>
      </c>
      <c r="AU521" s="228" t="s">
        <v>99</v>
      </c>
      <c r="AV521" s="10" t="s">
        <v>99</v>
      </c>
      <c r="AW521" s="10" t="s">
        <v>33</v>
      </c>
      <c r="AX521" s="10" t="s">
        <v>75</v>
      </c>
      <c r="AY521" s="228" t="s">
        <v>148</v>
      </c>
    </row>
    <row r="522" spans="2:51" s="10" customFormat="1" ht="14.4" customHeight="1">
      <c r="B522" s="219"/>
      <c r="C522" s="220"/>
      <c r="D522" s="220"/>
      <c r="E522" s="221" t="s">
        <v>5</v>
      </c>
      <c r="F522" s="238" t="s">
        <v>302</v>
      </c>
      <c r="G522" s="220"/>
      <c r="H522" s="220"/>
      <c r="I522" s="220"/>
      <c r="J522" s="220"/>
      <c r="K522" s="224">
        <v>1.558</v>
      </c>
      <c r="L522" s="220"/>
      <c r="M522" s="220"/>
      <c r="N522" s="220"/>
      <c r="O522" s="220"/>
      <c r="P522" s="220"/>
      <c r="Q522" s="220"/>
      <c r="R522" s="225"/>
      <c r="T522" s="226"/>
      <c r="U522" s="220"/>
      <c r="V522" s="220"/>
      <c r="W522" s="220"/>
      <c r="X522" s="220"/>
      <c r="Y522" s="220"/>
      <c r="Z522" s="220"/>
      <c r="AA522" s="227"/>
      <c r="AT522" s="228" t="s">
        <v>156</v>
      </c>
      <c r="AU522" s="228" t="s">
        <v>99</v>
      </c>
      <c r="AV522" s="10" t="s">
        <v>99</v>
      </c>
      <c r="AW522" s="10" t="s">
        <v>33</v>
      </c>
      <c r="AX522" s="10" t="s">
        <v>75</v>
      </c>
      <c r="AY522" s="228" t="s">
        <v>148</v>
      </c>
    </row>
    <row r="523" spans="2:51" s="10" customFormat="1" ht="14.4" customHeight="1">
      <c r="B523" s="219"/>
      <c r="C523" s="220"/>
      <c r="D523" s="220"/>
      <c r="E523" s="221" t="s">
        <v>5</v>
      </c>
      <c r="F523" s="238" t="s">
        <v>303</v>
      </c>
      <c r="G523" s="220"/>
      <c r="H523" s="220"/>
      <c r="I523" s="220"/>
      <c r="J523" s="220"/>
      <c r="K523" s="224">
        <v>2.987</v>
      </c>
      <c r="L523" s="220"/>
      <c r="M523" s="220"/>
      <c r="N523" s="220"/>
      <c r="O523" s="220"/>
      <c r="P523" s="220"/>
      <c r="Q523" s="220"/>
      <c r="R523" s="225"/>
      <c r="T523" s="226"/>
      <c r="U523" s="220"/>
      <c r="V523" s="220"/>
      <c r="W523" s="220"/>
      <c r="X523" s="220"/>
      <c r="Y523" s="220"/>
      <c r="Z523" s="220"/>
      <c r="AA523" s="227"/>
      <c r="AT523" s="228" t="s">
        <v>156</v>
      </c>
      <c r="AU523" s="228" t="s">
        <v>99</v>
      </c>
      <c r="AV523" s="10" t="s">
        <v>99</v>
      </c>
      <c r="AW523" s="10" t="s">
        <v>33</v>
      </c>
      <c r="AX523" s="10" t="s">
        <v>75</v>
      </c>
      <c r="AY523" s="228" t="s">
        <v>148</v>
      </c>
    </row>
    <row r="524" spans="2:51" s="10" customFormat="1" ht="14.4" customHeight="1">
      <c r="B524" s="219"/>
      <c r="C524" s="220"/>
      <c r="D524" s="220"/>
      <c r="E524" s="221" t="s">
        <v>5</v>
      </c>
      <c r="F524" s="238" t="s">
        <v>304</v>
      </c>
      <c r="G524" s="220"/>
      <c r="H524" s="220"/>
      <c r="I524" s="220"/>
      <c r="J524" s="220"/>
      <c r="K524" s="224">
        <v>2.434</v>
      </c>
      <c r="L524" s="220"/>
      <c r="M524" s="220"/>
      <c r="N524" s="220"/>
      <c r="O524" s="220"/>
      <c r="P524" s="220"/>
      <c r="Q524" s="220"/>
      <c r="R524" s="225"/>
      <c r="T524" s="226"/>
      <c r="U524" s="220"/>
      <c r="V524" s="220"/>
      <c r="W524" s="220"/>
      <c r="X524" s="220"/>
      <c r="Y524" s="220"/>
      <c r="Z524" s="220"/>
      <c r="AA524" s="227"/>
      <c r="AT524" s="228" t="s">
        <v>156</v>
      </c>
      <c r="AU524" s="228" t="s">
        <v>99</v>
      </c>
      <c r="AV524" s="10" t="s">
        <v>99</v>
      </c>
      <c r="AW524" s="10" t="s">
        <v>33</v>
      </c>
      <c r="AX524" s="10" t="s">
        <v>75</v>
      </c>
      <c r="AY524" s="228" t="s">
        <v>148</v>
      </c>
    </row>
    <row r="525" spans="2:51" s="10" customFormat="1" ht="14.4" customHeight="1">
      <c r="B525" s="219"/>
      <c r="C525" s="220"/>
      <c r="D525" s="220"/>
      <c r="E525" s="221" t="s">
        <v>5</v>
      </c>
      <c r="F525" s="238" t="s">
        <v>305</v>
      </c>
      <c r="G525" s="220"/>
      <c r="H525" s="220"/>
      <c r="I525" s="220"/>
      <c r="J525" s="220"/>
      <c r="K525" s="224">
        <v>0.94</v>
      </c>
      <c r="L525" s="220"/>
      <c r="M525" s="220"/>
      <c r="N525" s="220"/>
      <c r="O525" s="220"/>
      <c r="P525" s="220"/>
      <c r="Q525" s="220"/>
      <c r="R525" s="225"/>
      <c r="T525" s="226"/>
      <c r="U525" s="220"/>
      <c r="V525" s="220"/>
      <c r="W525" s="220"/>
      <c r="X525" s="220"/>
      <c r="Y525" s="220"/>
      <c r="Z525" s="220"/>
      <c r="AA525" s="227"/>
      <c r="AT525" s="228" t="s">
        <v>156</v>
      </c>
      <c r="AU525" s="228" t="s">
        <v>99</v>
      </c>
      <c r="AV525" s="10" t="s">
        <v>99</v>
      </c>
      <c r="AW525" s="10" t="s">
        <v>33</v>
      </c>
      <c r="AX525" s="10" t="s">
        <v>75</v>
      </c>
      <c r="AY525" s="228" t="s">
        <v>148</v>
      </c>
    </row>
    <row r="526" spans="2:51" s="10" customFormat="1" ht="14.4" customHeight="1">
      <c r="B526" s="219"/>
      <c r="C526" s="220"/>
      <c r="D526" s="220"/>
      <c r="E526" s="221" t="s">
        <v>5</v>
      </c>
      <c r="F526" s="238" t="s">
        <v>306</v>
      </c>
      <c r="G526" s="220"/>
      <c r="H526" s="220"/>
      <c r="I526" s="220"/>
      <c r="J526" s="220"/>
      <c r="K526" s="224">
        <v>6.012</v>
      </c>
      <c r="L526" s="220"/>
      <c r="M526" s="220"/>
      <c r="N526" s="220"/>
      <c r="O526" s="220"/>
      <c r="P526" s="220"/>
      <c r="Q526" s="220"/>
      <c r="R526" s="225"/>
      <c r="T526" s="226"/>
      <c r="U526" s="220"/>
      <c r="V526" s="220"/>
      <c r="W526" s="220"/>
      <c r="X526" s="220"/>
      <c r="Y526" s="220"/>
      <c r="Z526" s="220"/>
      <c r="AA526" s="227"/>
      <c r="AT526" s="228" t="s">
        <v>156</v>
      </c>
      <c r="AU526" s="228" t="s">
        <v>99</v>
      </c>
      <c r="AV526" s="10" t="s">
        <v>99</v>
      </c>
      <c r="AW526" s="10" t="s">
        <v>33</v>
      </c>
      <c r="AX526" s="10" t="s">
        <v>75</v>
      </c>
      <c r="AY526" s="228" t="s">
        <v>148</v>
      </c>
    </row>
    <row r="527" spans="2:51" s="10" customFormat="1" ht="14.4" customHeight="1">
      <c r="B527" s="219"/>
      <c r="C527" s="220"/>
      <c r="D527" s="220"/>
      <c r="E527" s="221" t="s">
        <v>5</v>
      </c>
      <c r="F527" s="238" t="s">
        <v>307</v>
      </c>
      <c r="G527" s="220"/>
      <c r="H527" s="220"/>
      <c r="I527" s="220"/>
      <c r="J527" s="220"/>
      <c r="K527" s="224">
        <v>2.999</v>
      </c>
      <c r="L527" s="220"/>
      <c r="M527" s="220"/>
      <c r="N527" s="220"/>
      <c r="O527" s="220"/>
      <c r="P527" s="220"/>
      <c r="Q527" s="220"/>
      <c r="R527" s="225"/>
      <c r="T527" s="226"/>
      <c r="U527" s="220"/>
      <c r="V527" s="220"/>
      <c r="W527" s="220"/>
      <c r="X527" s="220"/>
      <c r="Y527" s="220"/>
      <c r="Z527" s="220"/>
      <c r="AA527" s="227"/>
      <c r="AT527" s="228" t="s">
        <v>156</v>
      </c>
      <c r="AU527" s="228" t="s">
        <v>99</v>
      </c>
      <c r="AV527" s="10" t="s">
        <v>99</v>
      </c>
      <c r="AW527" s="10" t="s">
        <v>33</v>
      </c>
      <c r="AX527" s="10" t="s">
        <v>75</v>
      </c>
      <c r="AY527" s="228" t="s">
        <v>148</v>
      </c>
    </row>
    <row r="528" spans="2:51" s="10" customFormat="1" ht="14.4" customHeight="1">
      <c r="B528" s="219"/>
      <c r="C528" s="220"/>
      <c r="D528" s="220"/>
      <c r="E528" s="221" t="s">
        <v>5</v>
      </c>
      <c r="F528" s="238" t="s">
        <v>308</v>
      </c>
      <c r="G528" s="220"/>
      <c r="H528" s="220"/>
      <c r="I528" s="220"/>
      <c r="J528" s="220"/>
      <c r="K528" s="224">
        <v>16.72</v>
      </c>
      <c r="L528" s="220"/>
      <c r="M528" s="220"/>
      <c r="N528" s="220"/>
      <c r="O528" s="220"/>
      <c r="P528" s="220"/>
      <c r="Q528" s="220"/>
      <c r="R528" s="225"/>
      <c r="T528" s="226"/>
      <c r="U528" s="220"/>
      <c r="V528" s="220"/>
      <c r="W528" s="220"/>
      <c r="X528" s="220"/>
      <c r="Y528" s="220"/>
      <c r="Z528" s="220"/>
      <c r="AA528" s="227"/>
      <c r="AT528" s="228" t="s">
        <v>156</v>
      </c>
      <c r="AU528" s="228" t="s">
        <v>99</v>
      </c>
      <c r="AV528" s="10" t="s">
        <v>99</v>
      </c>
      <c r="AW528" s="10" t="s">
        <v>33</v>
      </c>
      <c r="AX528" s="10" t="s">
        <v>75</v>
      </c>
      <c r="AY528" s="228" t="s">
        <v>148</v>
      </c>
    </row>
    <row r="529" spans="2:51" s="10" customFormat="1" ht="14.4" customHeight="1">
      <c r="B529" s="219"/>
      <c r="C529" s="220"/>
      <c r="D529" s="220"/>
      <c r="E529" s="221" t="s">
        <v>5</v>
      </c>
      <c r="F529" s="238" t="s">
        <v>309</v>
      </c>
      <c r="G529" s="220"/>
      <c r="H529" s="220"/>
      <c r="I529" s="220"/>
      <c r="J529" s="220"/>
      <c r="K529" s="224">
        <v>12.54</v>
      </c>
      <c r="L529" s="220"/>
      <c r="M529" s="220"/>
      <c r="N529" s="220"/>
      <c r="O529" s="220"/>
      <c r="P529" s="220"/>
      <c r="Q529" s="220"/>
      <c r="R529" s="225"/>
      <c r="T529" s="226"/>
      <c r="U529" s="220"/>
      <c r="V529" s="220"/>
      <c r="W529" s="220"/>
      <c r="X529" s="220"/>
      <c r="Y529" s="220"/>
      <c r="Z529" s="220"/>
      <c r="AA529" s="227"/>
      <c r="AT529" s="228" t="s">
        <v>156</v>
      </c>
      <c r="AU529" s="228" t="s">
        <v>99</v>
      </c>
      <c r="AV529" s="10" t="s">
        <v>99</v>
      </c>
      <c r="AW529" s="10" t="s">
        <v>33</v>
      </c>
      <c r="AX529" s="10" t="s">
        <v>75</v>
      </c>
      <c r="AY529" s="228" t="s">
        <v>148</v>
      </c>
    </row>
    <row r="530" spans="2:51" s="10" customFormat="1" ht="14.4" customHeight="1">
      <c r="B530" s="219"/>
      <c r="C530" s="220"/>
      <c r="D530" s="220"/>
      <c r="E530" s="221" t="s">
        <v>5</v>
      </c>
      <c r="F530" s="238" t="s">
        <v>310</v>
      </c>
      <c r="G530" s="220"/>
      <c r="H530" s="220"/>
      <c r="I530" s="220"/>
      <c r="J530" s="220"/>
      <c r="K530" s="224">
        <v>2.219</v>
      </c>
      <c r="L530" s="220"/>
      <c r="M530" s="220"/>
      <c r="N530" s="220"/>
      <c r="O530" s="220"/>
      <c r="P530" s="220"/>
      <c r="Q530" s="220"/>
      <c r="R530" s="225"/>
      <c r="T530" s="226"/>
      <c r="U530" s="220"/>
      <c r="V530" s="220"/>
      <c r="W530" s="220"/>
      <c r="X530" s="220"/>
      <c r="Y530" s="220"/>
      <c r="Z530" s="220"/>
      <c r="AA530" s="227"/>
      <c r="AT530" s="228" t="s">
        <v>156</v>
      </c>
      <c r="AU530" s="228" t="s">
        <v>99</v>
      </c>
      <c r="AV530" s="10" t="s">
        <v>99</v>
      </c>
      <c r="AW530" s="10" t="s">
        <v>33</v>
      </c>
      <c r="AX530" s="10" t="s">
        <v>75</v>
      </c>
      <c r="AY530" s="228" t="s">
        <v>148</v>
      </c>
    </row>
    <row r="531" spans="2:51" s="10" customFormat="1" ht="14.4" customHeight="1">
      <c r="B531" s="219"/>
      <c r="C531" s="220"/>
      <c r="D531" s="220"/>
      <c r="E531" s="221" t="s">
        <v>5</v>
      </c>
      <c r="F531" s="238" t="s">
        <v>311</v>
      </c>
      <c r="G531" s="220"/>
      <c r="H531" s="220"/>
      <c r="I531" s="220"/>
      <c r="J531" s="220"/>
      <c r="K531" s="224">
        <v>17.28</v>
      </c>
      <c r="L531" s="220"/>
      <c r="M531" s="220"/>
      <c r="N531" s="220"/>
      <c r="O531" s="220"/>
      <c r="P531" s="220"/>
      <c r="Q531" s="220"/>
      <c r="R531" s="225"/>
      <c r="T531" s="226"/>
      <c r="U531" s="220"/>
      <c r="V531" s="220"/>
      <c r="W531" s="220"/>
      <c r="X531" s="220"/>
      <c r="Y531" s="220"/>
      <c r="Z531" s="220"/>
      <c r="AA531" s="227"/>
      <c r="AT531" s="228" t="s">
        <v>156</v>
      </c>
      <c r="AU531" s="228" t="s">
        <v>99</v>
      </c>
      <c r="AV531" s="10" t="s">
        <v>99</v>
      </c>
      <c r="AW531" s="10" t="s">
        <v>33</v>
      </c>
      <c r="AX531" s="10" t="s">
        <v>75</v>
      </c>
      <c r="AY531" s="228" t="s">
        <v>148</v>
      </c>
    </row>
    <row r="532" spans="2:51" s="10" customFormat="1" ht="14.4" customHeight="1">
      <c r="B532" s="219"/>
      <c r="C532" s="220"/>
      <c r="D532" s="220"/>
      <c r="E532" s="221" t="s">
        <v>5</v>
      </c>
      <c r="F532" s="238" t="s">
        <v>312</v>
      </c>
      <c r="G532" s="220"/>
      <c r="H532" s="220"/>
      <c r="I532" s="220"/>
      <c r="J532" s="220"/>
      <c r="K532" s="224">
        <v>36.965</v>
      </c>
      <c r="L532" s="220"/>
      <c r="M532" s="220"/>
      <c r="N532" s="220"/>
      <c r="O532" s="220"/>
      <c r="P532" s="220"/>
      <c r="Q532" s="220"/>
      <c r="R532" s="225"/>
      <c r="T532" s="226"/>
      <c r="U532" s="220"/>
      <c r="V532" s="220"/>
      <c r="W532" s="220"/>
      <c r="X532" s="220"/>
      <c r="Y532" s="220"/>
      <c r="Z532" s="220"/>
      <c r="AA532" s="227"/>
      <c r="AT532" s="228" t="s">
        <v>156</v>
      </c>
      <c r="AU532" s="228" t="s">
        <v>99</v>
      </c>
      <c r="AV532" s="10" t="s">
        <v>99</v>
      </c>
      <c r="AW532" s="10" t="s">
        <v>33</v>
      </c>
      <c r="AX532" s="10" t="s">
        <v>75</v>
      </c>
      <c r="AY532" s="228" t="s">
        <v>148</v>
      </c>
    </row>
    <row r="533" spans="2:51" s="10" customFormat="1" ht="14.4" customHeight="1">
      <c r="B533" s="219"/>
      <c r="C533" s="220"/>
      <c r="D533" s="220"/>
      <c r="E533" s="221" t="s">
        <v>5</v>
      </c>
      <c r="F533" s="238" t="s">
        <v>313</v>
      </c>
      <c r="G533" s="220"/>
      <c r="H533" s="220"/>
      <c r="I533" s="220"/>
      <c r="J533" s="220"/>
      <c r="K533" s="224">
        <v>0.998</v>
      </c>
      <c r="L533" s="220"/>
      <c r="M533" s="220"/>
      <c r="N533" s="220"/>
      <c r="O533" s="220"/>
      <c r="P533" s="220"/>
      <c r="Q533" s="220"/>
      <c r="R533" s="225"/>
      <c r="T533" s="226"/>
      <c r="U533" s="220"/>
      <c r="V533" s="220"/>
      <c r="W533" s="220"/>
      <c r="X533" s="220"/>
      <c r="Y533" s="220"/>
      <c r="Z533" s="220"/>
      <c r="AA533" s="227"/>
      <c r="AT533" s="228" t="s">
        <v>156</v>
      </c>
      <c r="AU533" s="228" t="s">
        <v>99</v>
      </c>
      <c r="AV533" s="10" t="s">
        <v>99</v>
      </c>
      <c r="AW533" s="10" t="s">
        <v>33</v>
      </c>
      <c r="AX533" s="10" t="s">
        <v>75</v>
      </c>
      <c r="AY533" s="228" t="s">
        <v>148</v>
      </c>
    </row>
    <row r="534" spans="2:51" s="10" customFormat="1" ht="14.4" customHeight="1">
      <c r="B534" s="219"/>
      <c r="C534" s="220"/>
      <c r="D534" s="220"/>
      <c r="E534" s="221" t="s">
        <v>5</v>
      </c>
      <c r="F534" s="238" t="s">
        <v>314</v>
      </c>
      <c r="G534" s="220"/>
      <c r="H534" s="220"/>
      <c r="I534" s="220"/>
      <c r="J534" s="220"/>
      <c r="K534" s="224">
        <v>6.48</v>
      </c>
      <c r="L534" s="220"/>
      <c r="M534" s="220"/>
      <c r="N534" s="220"/>
      <c r="O534" s="220"/>
      <c r="P534" s="220"/>
      <c r="Q534" s="220"/>
      <c r="R534" s="225"/>
      <c r="T534" s="226"/>
      <c r="U534" s="220"/>
      <c r="V534" s="220"/>
      <c r="W534" s="220"/>
      <c r="X534" s="220"/>
      <c r="Y534" s="220"/>
      <c r="Z534" s="220"/>
      <c r="AA534" s="227"/>
      <c r="AT534" s="228" t="s">
        <v>156</v>
      </c>
      <c r="AU534" s="228" t="s">
        <v>99</v>
      </c>
      <c r="AV534" s="10" t="s">
        <v>99</v>
      </c>
      <c r="AW534" s="10" t="s">
        <v>33</v>
      </c>
      <c r="AX534" s="10" t="s">
        <v>75</v>
      </c>
      <c r="AY534" s="228" t="s">
        <v>148</v>
      </c>
    </row>
    <row r="535" spans="2:51" s="12" customFormat="1" ht="14.4" customHeight="1">
      <c r="B535" s="239"/>
      <c r="C535" s="240"/>
      <c r="D535" s="240"/>
      <c r="E535" s="241" t="s">
        <v>5</v>
      </c>
      <c r="F535" s="242" t="s">
        <v>178</v>
      </c>
      <c r="G535" s="240"/>
      <c r="H535" s="240"/>
      <c r="I535" s="240"/>
      <c r="J535" s="240"/>
      <c r="K535" s="243">
        <v>218.273</v>
      </c>
      <c r="L535" s="240"/>
      <c r="M535" s="240"/>
      <c r="N535" s="240"/>
      <c r="O535" s="240"/>
      <c r="P535" s="240"/>
      <c r="Q535" s="240"/>
      <c r="R535" s="244"/>
      <c r="T535" s="245"/>
      <c r="U535" s="240"/>
      <c r="V535" s="240"/>
      <c r="W535" s="240"/>
      <c r="X535" s="240"/>
      <c r="Y535" s="240"/>
      <c r="Z535" s="240"/>
      <c r="AA535" s="246"/>
      <c r="AT535" s="247" t="s">
        <v>156</v>
      </c>
      <c r="AU535" s="247" t="s">
        <v>99</v>
      </c>
      <c r="AV535" s="12" t="s">
        <v>153</v>
      </c>
      <c r="AW535" s="12" t="s">
        <v>33</v>
      </c>
      <c r="AX535" s="12" t="s">
        <v>83</v>
      </c>
      <c r="AY535" s="247" t="s">
        <v>148</v>
      </c>
    </row>
    <row r="536" spans="2:65" s="1" customFormat="1" ht="34.2" customHeight="1">
      <c r="B536" s="174"/>
      <c r="C536" s="209" t="s">
        <v>513</v>
      </c>
      <c r="D536" s="209" t="s">
        <v>149</v>
      </c>
      <c r="E536" s="210" t="s">
        <v>514</v>
      </c>
      <c r="F536" s="211" t="s">
        <v>515</v>
      </c>
      <c r="G536" s="211"/>
      <c r="H536" s="211"/>
      <c r="I536" s="211"/>
      <c r="J536" s="212" t="s">
        <v>159</v>
      </c>
      <c r="K536" s="213">
        <v>218.273</v>
      </c>
      <c r="L536" s="214">
        <v>0</v>
      </c>
      <c r="M536" s="214"/>
      <c r="N536" s="215">
        <f>ROUND(L536*K536,2)</f>
        <v>0</v>
      </c>
      <c r="O536" s="215"/>
      <c r="P536" s="215"/>
      <c r="Q536" s="215"/>
      <c r="R536" s="178"/>
      <c r="T536" s="216" t="s">
        <v>5</v>
      </c>
      <c r="U536" s="57" t="s">
        <v>40</v>
      </c>
      <c r="V536" s="48"/>
      <c r="W536" s="217">
        <f>V536*K536</f>
        <v>0</v>
      </c>
      <c r="X536" s="217">
        <v>0</v>
      </c>
      <c r="Y536" s="217">
        <f>X536*K536</f>
        <v>0</v>
      </c>
      <c r="Z536" s="217">
        <v>0</v>
      </c>
      <c r="AA536" s="218">
        <f>Z536*K536</f>
        <v>0</v>
      </c>
      <c r="AR536" s="23" t="s">
        <v>238</v>
      </c>
      <c r="AT536" s="23" t="s">
        <v>149</v>
      </c>
      <c r="AU536" s="23" t="s">
        <v>99</v>
      </c>
      <c r="AY536" s="23" t="s">
        <v>148</v>
      </c>
      <c r="BE536" s="133">
        <f>IF(U536="základní",N536,0)</f>
        <v>0</v>
      </c>
      <c r="BF536" s="133">
        <f>IF(U536="snížená",N536,0)</f>
        <v>0</v>
      </c>
      <c r="BG536" s="133">
        <f>IF(U536="zákl. přenesená",N536,0)</f>
        <v>0</v>
      </c>
      <c r="BH536" s="133">
        <f>IF(U536="sníž. přenesená",N536,0)</f>
        <v>0</v>
      </c>
      <c r="BI536" s="133">
        <f>IF(U536="nulová",N536,0)</f>
        <v>0</v>
      </c>
      <c r="BJ536" s="23" t="s">
        <v>83</v>
      </c>
      <c r="BK536" s="133">
        <f>ROUND(L536*K536,2)</f>
        <v>0</v>
      </c>
      <c r="BL536" s="23" t="s">
        <v>238</v>
      </c>
      <c r="BM536" s="23" t="s">
        <v>516</v>
      </c>
    </row>
    <row r="537" spans="2:51" s="10" customFormat="1" ht="14.4" customHeight="1">
      <c r="B537" s="219"/>
      <c r="C537" s="220"/>
      <c r="D537" s="220"/>
      <c r="E537" s="221" t="s">
        <v>5</v>
      </c>
      <c r="F537" s="222" t="s">
        <v>289</v>
      </c>
      <c r="G537" s="223"/>
      <c r="H537" s="223"/>
      <c r="I537" s="223"/>
      <c r="J537" s="220"/>
      <c r="K537" s="224">
        <v>1.958</v>
      </c>
      <c r="L537" s="220"/>
      <c r="M537" s="220"/>
      <c r="N537" s="220"/>
      <c r="O537" s="220"/>
      <c r="P537" s="220"/>
      <c r="Q537" s="220"/>
      <c r="R537" s="225"/>
      <c r="T537" s="226"/>
      <c r="U537" s="220"/>
      <c r="V537" s="220"/>
      <c r="W537" s="220"/>
      <c r="X537" s="220"/>
      <c r="Y537" s="220"/>
      <c r="Z537" s="220"/>
      <c r="AA537" s="227"/>
      <c r="AT537" s="228" t="s">
        <v>156</v>
      </c>
      <c r="AU537" s="228" t="s">
        <v>99</v>
      </c>
      <c r="AV537" s="10" t="s">
        <v>99</v>
      </c>
      <c r="AW537" s="10" t="s">
        <v>33</v>
      </c>
      <c r="AX537" s="10" t="s">
        <v>75</v>
      </c>
      <c r="AY537" s="228" t="s">
        <v>148</v>
      </c>
    </row>
    <row r="538" spans="2:51" s="10" customFormat="1" ht="14.4" customHeight="1">
      <c r="B538" s="219"/>
      <c r="C538" s="220"/>
      <c r="D538" s="220"/>
      <c r="E538" s="221" t="s">
        <v>5</v>
      </c>
      <c r="F538" s="238" t="s">
        <v>290</v>
      </c>
      <c r="G538" s="220"/>
      <c r="H538" s="220"/>
      <c r="I538" s="220"/>
      <c r="J538" s="220"/>
      <c r="K538" s="224">
        <v>1.918</v>
      </c>
      <c r="L538" s="220"/>
      <c r="M538" s="220"/>
      <c r="N538" s="220"/>
      <c r="O538" s="220"/>
      <c r="P538" s="220"/>
      <c r="Q538" s="220"/>
      <c r="R538" s="225"/>
      <c r="T538" s="226"/>
      <c r="U538" s="220"/>
      <c r="V538" s="220"/>
      <c r="W538" s="220"/>
      <c r="X538" s="220"/>
      <c r="Y538" s="220"/>
      <c r="Z538" s="220"/>
      <c r="AA538" s="227"/>
      <c r="AT538" s="228" t="s">
        <v>156</v>
      </c>
      <c r="AU538" s="228" t="s">
        <v>99</v>
      </c>
      <c r="AV538" s="10" t="s">
        <v>99</v>
      </c>
      <c r="AW538" s="10" t="s">
        <v>33</v>
      </c>
      <c r="AX538" s="10" t="s">
        <v>75</v>
      </c>
      <c r="AY538" s="228" t="s">
        <v>148</v>
      </c>
    </row>
    <row r="539" spans="2:51" s="10" customFormat="1" ht="14.4" customHeight="1">
      <c r="B539" s="219"/>
      <c r="C539" s="220"/>
      <c r="D539" s="220"/>
      <c r="E539" s="221" t="s">
        <v>5</v>
      </c>
      <c r="F539" s="238" t="s">
        <v>291</v>
      </c>
      <c r="G539" s="220"/>
      <c r="H539" s="220"/>
      <c r="I539" s="220"/>
      <c r="J539" s="220"/>
      <c r="K539" s="224">
        <v>1.918</v>
      </c>
      <c r="L539" s="220"/>
      <c r="M539" s="220"/>
      <c r="N539" s="220"/>
      <c r="O539" s="220"/>
      <c r="P539" s="220"/>
      <c r="Q539" s="220"/>
      <c r="R539" s="225"/>
      <c r="T539" s="226"/>
      <c r="U539" s="220"/>
      <c r="V539" s="220"/>
      <c r="W539" s="220"/>
      <c r="X539" s="220"/>
      <c r="Y539" s="220"/>
      <c r="Z539" s="220"/>
      <c r="AA539" s="227"/>
      <c r="AT539" s="228" t="s">
        <v>156</v>
      </c>
      <c r="AU539" s="228" t="s">
        <v>99</v>
      </c>
      <c r="AV539" s="10" t="s">
        <v>99</v>
      </c>
      <c r="AW539" s="10" t="s">
        <v>33</v>
      </c>
      <c r="AX539" s="10" t="s">
        <v>75</v>
      </c>
      <c r="AY539" s="228" t="s">
        <v>148</v>
      </c>
    </row>
    <row r="540" spans="2:51" s="10" customFormat="1" ht="14.4" customHeight="1">
      <c r="B540" s="219"/>
      <c r="C540" s="220"/>
      <c r="D540" s="220"/>
      <c r="E540" s="221" t="s">
        <v>5</v>
      </c>
      <c r="F540" s="238" t="s">
        <v>292</v>
      </c>
      <c r="G540" s="220"/>
      <c r="H540" s="220"/>
      <c r="I540" s="220"/>
      <c r="J540" s="220"/>
      <c r="K540" s="224">
        <v>1.918</v>
      </c>
      <c r="L540" s="220"/>
      <c r="M540" s="220"/>
      <c r="N540" s="220"/>
      <c r="O540" s="220"/>
      <c r="P540" s="220"/>
      <c r="Q540" s="220"/>
      <c r="R540" s="225"/>
      <c r="T540" s="226"/>
      <c r="U540" s="220"/>
      <c r="V540" s="220"/>
      <c r="W540" s="220"/>
      <c r="X540" s="220"/>
      <c r="Y540" s="220"/>
      <c r="Z540" s="220"/>
      <c r="AA540" s="227"/>
      <c r="AT540" s="228" t="s">
        <v>156</v>
      </c>
      <c r="AU540" s="228" t="s">
        <v>99</v>
      </c>
      <c r="AV540" s="10" t="s">
        <v>99</v>
      </c>
      <c r="AW540" s="10" t="s">
        <v>33</v>
      </c>
      <c r="AX540" s="10" t="s">
        <v>75</v>
      </c>
      <c r="AY540" s="228" t="s">
        <v>148</v>
      </c>
    </row>
    <row r="541" spans="2:51" s="10" customFormat="1" ht="14.4" customHeight="1">
      <c r="B541" s="219"/>
      <c r="C541" s="220"/>
      <c r="D541" s="220"/>
      <c r="E541" s="221" t="s">
        <v>5</v>
      </c>
      <c r="F541" s="238" t="s">
        <v>293</v>
      </c>
      <c r="G541" s="220"/>
      <c r="H541" s="220"/>
      <c r="I541" s="220"/>
      <c r="J541" s="220"/>
      <c r="K541" s="224">
        <v>0.959</v>
      </c>
      <c r="L541" s="220"/>
      <c r="M541" s="220"/>
      <c r="N541" s="220"/>
      <c r="O541" s="220"/>
      <c r="P541" s="220"/>
      <c r="Q541" s="220"/>
      <c r="R541" s="225"/>
      <c r="T541" s="226"/>
      <c r="U541" s="220"/>
      <c r="V541" s="220"/>
      <c r="W541" s="220"/>
      <c r="X541" s="220"/>
      <c r="Y541" s="220"/>
      <c r="Z541" s="220"/>
      <c r="AA541" s="227"/>
      <c r="AT541" s="228" t="s">
        <v>156</v>
      </c>
      <c r="AU541" s="228" t="s">
        <v>99</v>
      </c>
      <c r="AV541" s="10" t="s">
        <v>99</v>
      </c>
      <c r="AW541" s="10" t="s">
        <v>33</v>
      </c>
      <c r="AX541" s="10" t="s">
        <v>75</v>
      </c>
      <c r="AY541" s="228" t="s">
        <v>148</v>
      </c>
    </row>
    <row r="542" spans="2:51" s="10" customFormat="1" ht="14.4" customHeight="1">
      <c r="B542" s="219"/>
      <c r="C542" s="220"/>
      <c r="D542" s="220"/>
      <c r="E542" s="221" t="s">
        <v>5</v>
      </c>
      <c r="F542" s="238" t="s">
        <v>294</v>
      </c>
      <c r="G542" s="220"/>
      <c r="H542" s="220"/>
      <c r="I542" s="220"/>
      <c r="J542" s="220"/>
      <c r="K542" s="224">
        <v>3.931</v>
      </c>
      <c r="L542" s="220"/>
      <c r="M542" s="220"/>
      <c r="N542" s="220"/>
      <c r="O542" s="220"/>
      <c r="P542" s="220"/>
      <c r="Q542" s="220"/>
      <c r="R542" s="225"/>
      <c r="T542" s="226"/>
      <c r="U542" s="220"/>
      <c r="V542" s="220"/>
      <c r="W542" s="220"/>
      <c r="X542" s="220"/>
      <c r="Y542" s="220"/>
      <c r="Z542" s="220"/>
      <c r="AA542" s="227"/>
      <c r="AT542" s="228" t="s">
        <v>156</v>
      </c>
      <c r="AU542" s="228" t="s">
        <v>99</v>
      </c>
      <c r="AV542" s="10" t="s">
        <v>99</v>
      </c>
      <c r="AW542" s="10" t="s">
        <v>33</v>
      </c>
      <c r="AX542" s="10" t="s">
        <v>75</v>
      </c>
      <c r="AY542" s="228" t="s">
        <v>148</v>
      </c>
    </row>
    <row r="543" spans="2:51" s="10" customFormat="1" ht="14.4" customHeight="1">
      <c r="B543" s="219"/>
      <c r="C543" s="220"/>
      <c r="D543" s="220"/>
      <c r="E543" s="221" t="s">
        <v>5</v>
      </c>
      <c r="F543" s="238" t="s">
        <v>295</v>
      </c>
      <c r="G543" s="220"/>
      <c r="H543" s="220"/>
      <c r="I543" s="220"/>
      <c r="J543" s="220"/>
      <c r="K543" s="224">
        <v>1.829</v>
      </c>
      <c r="L543" s="220"/>
      <c r="M543" s="220"/>
      <c r="N543" s="220"/>
      <c r="O543" s="220"/>
      <c r="P543" s="220"/>
      <c r="Q543" s="220"/>
      <c r="R543" s="225"/>
      <c r="T543" s="226"/>
      <c r="U543" s="220"/>
      <c r="V543" s="220"/>
      <c r="W543" s="220"/>
      <c r="X543" s="220"/>
      <c r="Y543" s="220"/>
      <c r="Z543" s="220"/>
      <c r="AA543" s="227"/>
      <c r="AT543" s="228" t="s">
        <v>156</v>
      </c>
      <c r="AU543" s="228" t="s">
        <v>99</v>
      </c>
      <c r="AV543" s="10" t="s">
        <v>99</v>
      </c>
      <c r="AW543" s="10" t="s">
        <v>33</v>
      </c>
      <c r="AX543" s="10" t="s">
        <v>75</v>
      </c>
      <c r="AY543" s="228" t="s">
        <v>148</v>
      </c>
    </row>
    <row r="544" spans="2:51" s="10" customFormat="1" ht="14.4" customHeight="1">
      <c r="B544" s="219"/>
      <c r="C544" s="220"/>
      <c r="D544" s="220"/>
      <c r="E544" s="221" t="s">
        <v>5</v>
      </c>
      <c r="F544" s="238" t="s">
        <v>296</v>
      </c>
      <c r="G544" s="220"/>
      <c r="H544" s="220"/>
      <c r="I544" s="220"/>
      <c r="J544" s="220"/>
      <c r="K544" s="224">
        <v>2.9</v>
      </c>
      <c r="L544" s="220"/>
      <c r="M544" s="220"/>
      <c r="N544" s="220"/>
      <c r="O544" s="220"/>
      <c r="P544" s="220"/>
      <c r="Q544" s="220"/>
      <c r="R544" s="225"/>
      <c r="T544" s="226"/>
      <c r="U544" s="220"/>
      <c r="V544" s="220"/>
      <c r="W544" s="220"/>
      <c r="X544" s="220"/>
      <c r="Y544" s="220"/>
      <c r="Z544" s="220"/>
      <c r="AA544" s="227"/>
      <c r="AT544" s="228" t="s">
        <v>156</v>
      </c>
      <c r="AU544" s="228" t="s">
        <v>99</v>
      </c>
      <c r="AV544" s="10" t="s">
        <v>99</v>
      </c>
      <c r="AW544" s="10" t="s">
        <v>33</v>
      </c>
      <c r="AX544" s="10" t="s">
        <v>75</v>
      </c>
      <c r="AY544" s="228" t="s">
        <v>148</v>
      </c>
    </row>
    <row r="545" spans="2:51" s="10" customFormat="1" ht="14.4" customHeight="1">
      <c r="B545" s="219"/>
      <c r="C545" s="220"/>
      <c r="D545" s="220"/>
      <c r="E545" s="221" t="s">
        <v>5</v>
      </c>
      <c r="F545" s="238" t="s">
        <v>297</v>
      </c>
      <c r="G545" s="220"/>
      <c r="H545" s="220"/>
      <c r="I545" s="220"/>
      <c r="J545" s="220"/>
      <c r="K545" s="224">
        <v>3.008</v>
      </c>
      <c r="L545" s="220"/>
      <c r="M545" s="220"/>
      <c r="N545" s="220"/>
      <c r="O545" s="220"/>
      <c r="P545" s="220"/>
      <c r="Q545" s="220"/>
      <c r="R545" s="225"/>
      <c r="T545" s="226"/>
      <c r="U545" s="220"/>
      <c r="V545" s="220"/>
      <c r="W545" s="220"/>
      <c r="X545" s="220"/>
      <c r="Y545" s="220"/>
      <c r="Z545" s="220"/>
      <c r="AA545" s="227"/>
      <c r="AT545" s="228" t="s">
        <v>156</v>
      </c>
      <c r="AU545" s="228" t="s">
        <v>99</v>
      </c>
      <c r="AV545" s="10" t="s">
        <v>99</v>
      </c>
      <c r="AW545" s="10" t="s">
        <v>33</v>
      </c>
      <c r="AX545" s="10" t="s">
        <v>75</v>
      </c>
      <c r="AY545" s="228" t="s">
        <v>148</v>
      </c>
    </row>
    <row r="546" spans="2:51" s="10" customFormat="1" ht="14.4" customHeight="1">
      <c r="B546" s="219"/>
      <c r="C546" s="220"/>
      <c r="D546" s="220"/>
      <c r="E546" s="221" t="s">
        <v>5</v>
      </c>
      <c r="F546" s="238" t="s">
        <v>298</v>
      </c>
      <c r="G546" s="220"/>
      <c r="H546" s="220"/>
      <c r="I546" s="220"/>
      <c r="J546" s="220"/>
      <c r="K546" s="224">
        <v>2.92</v>
      </c>
      <c r="L546" s="220"/>
      <c r="M546" s="220"/>
      <c r="N546" s="220"/>
      <c r="O546" s="220"/>
      <c r="P546" s="220"/>
      <c r="Q546" s="220"/>
      <c r="R546" s="225"/>
      <c r="T546" s="226"/>
      <c r="U546" s="220"/>
      <c r="V546" s="220"/>
      <c r="W546" s="220"/>
      <c r="X546" s="220"/>
      <c r="Y546" s="220"/>
      <c r="Z546" s="220"/>
      <c r="AA546" s="227"/>
      <c r="AT546" s="228" t="s">
        <v>156</v>
      </c>
      <c r="AU546" s="228" t="s">
        <v>99</v>
      </c>
      <c r="AV546" s="10" t="s">
        <v>99</v>
      </c>
      <c r="AW546" s="10" t="s">
        <v>33</v>
      </c>
      <c r="AX546" s="10" t="s">
        <v>75</v>
      </c>
      <c r="AY546" s="228" t="s">
        <v>148</v>
      </c>
    </row>
    <row r="547" spans="2:51" s="10" customFormat="1" ht="14.4" customHeight="1">
      <c r="B547" s="219"/>
      <c r="C547" s="220"/>
      <c r="D547" s="220"/>
      <c r="E547" s="221" t="s">
        <v>5</v>
      </c>
      <c r="F547" s="238" t="s">
        <v>299</v>
      </c>
      <c r="G547" s="220"/>
      <c r="H547" s="220"/>
      <c r="I547" s="220"/>
      <c r="J547" s="220"/>
      <c r="K547" s="224">
        <v>7.381</v>
      </c>
      <c r="L547" s="220"/>
      <c r="M547" s="220"/>
      <c r="N547" s="220"/>
      <c r="O547" s="220"/>
      <c r="P547" s="220"/>
      <c r="Q547" s="220"/>
      <c r="R547" s="225"/>
      <c r="T547" s="226"/>
      <c r="U547" s="220"/>
      <c r="V547" s="220"/>
      <c r="W547" s="220"/>
      <c r="X547" s="220"/>
      <c r="Y547" s="220"/>
      <c r="Z547" s="220"/>
      <c r="AA547" s="227"/>
      <c r="AT547" s="228" t="s">
        <v>156</v>
      </c>
      <c r="AU547" s="228" t="s">
        <v>99</v>
      </c>
      <c r="AV547" s="10" t="s">
        <v>99</v>
      </c>
      <c r="AW547" s="10" t="s">
        <v>33</v>
      </c>
      <c r="AX547" s="10" t="s">
        <v>75</v>
      </c>
      <c r="AY547" s="228" t="s">
        <v>148</v>
      </c>
    </row>
    <row r="548" spans="2:51" s="10" customFormat="1" ht="14.4" customHeight="1">
      <c r="B548" s="219"/>
      <c r="C548" s="220"/>
      <c r="D548" s="220"/>
      <c r="E548" s="221" t="s">
        <v>5</v>
      </c>
      <c r="F548" s="238" t="s">
        <v>300</v>
      </c>
      <c r="G548" s="220"/>
      <c r="H548" s="220"/>
      <c r="I548" s="220"/>
      <c r="J548" s="220"/>
      <c r="K548" s="224">
        <v>38.921</v>
      </c>
      <c r="L548" s="220"/>
      <c r="M548" s="220"/>
      <c r="N548" s="220"/>
      <c r="O548" s="220"/>
      <c r="P548" s="220"/>
      <c r="Q548" s="220"/>
      <c r="R548" s="225"/>
      <c r="T548" s="226"/>
      <c r="U548" s="220"/>
      <c r="V548" s="220"/>
      <c r="W548" s="220"/>
      <c r="X548" s="220"/>
      <c r="Y548" s="220"/>
      <c r="Z548" s="220"/>
      <c r="AA548" s="227"/>
      <c r="AT548" s="228" t="s">
        <v>156</v>
      </c>
      <c r="AU548" s="228" t="s">
        <v>99</v>
      </c>
      <c r="AV548" s="10" t="s">
        <v>99</v>
      </c>
      <c r="AW548" s="10" t="s">
        <v>33</v>
      </c>
      <c r="AX548" s="10" t="s">
        <v>75</v>
      </c>
      <c r="AY548" s="228" t="s">
        <v>148</v>
      </c>
    </row>
    <row r="549" spans="2:51" s="10" customFormat="1" ht="14.4" customHeight="1">
      <c r="B549" s="219"/>
      <c r="C549" s="220"/>
      <c r="D549" s="220"/>
      <c r="E549" s="221" t="s">
        <v>5</v>
      </c>
      <c r="F549" s="238" t="s">
        <v>301</v>
      </c>
      <c r="G549" s="220"/>
      <c r="H549" s="220"/>
      <c r="I549" s="220"/>
      <c r="J549" s="220"/>
      <c r="K549" s="224">
        <v>38.58</v>
      </c>
      <c r="L549" s="220"/>
      <c r="M549" s="220"/>
      <c r="N549" s="220"/>
      <c r="O549" s="220"/>
      <c r="P549" s="220"/>
      <c r="Q549" s="220"/>
      <c r="R549" s="225"/>
      <c r="T549" s="226"/>
      <c r="U549" s="220"/>
      <c r="V549" s="220"/>
      <c r="W549" s="220"/>
      <c r="X549" s="220"/>
      <c r="Y549" s="220"/>
      <c r="Z549" s="220"/>
      <c r="AA549" s="227"/>
      <c r="AT549" s="228" t="s">
        <v>156</v>
      </c>
      <c r="AU549" s="228" t="s">
        <v>99</v>
      </c>
      <c r="AV549" s="10" t="s">
        <v>99</v>
      </c>
      <c r="AW549" s="10" t="s">
        <v>33</v>
      </c>
      <c r="AX549" s="10" t="s">
        <v>75</v>
      </c>
      <c r="AY549" s="228" t="s">
        <v>148</v>
      </c>
    </row>
    <row r="550" spans="2:51" s="10" customFormat="1" ht="14.4" customHeight="1">
      <c r="B550" s="219"/>
      <c r="C550" s="220"/>
      <c r="D550" s="220"/>
      <c r="E550" s="221" t="s">
        <v>5</v>
      </c>
      <c r="F550" s="238" t="s">
        <v>302</v>
      </c>
      <c r="G550" s="220"/>
      <c r="H550" s="220"/>
      <c r="I550" s="220"/>
      <c r="J550" s="220"/>
      <c r="K550" s="224">
        <v>1.558</v>
      </c>
      <c r="L550" s="220"/>
      <c r="M550" s="220"/>
      <c r="N550" s="220"/>
      <c r="O550" s="220"/>
      <c r="P550" s="220"/>
      <c r="Q550" s="220"/>
      <c r="R550" s="225"/>
      <c r="T550" s="226"/>
      <c r="U550" s="220"/>
      <c r="V550" s="220"/>
      <c r="W550" s="220"/>
      <c r="X550" s="220"/>
      <c r="Y550" s="220"/>
      <c r="Z550" s="220"/>
      <c r="AA550" s="227"/>
      <c r="AT550" s="228" t="s">
        <v>156</v>
      </c>
      <c r="AU550" s="228" t="s">
        <v>99</v>
      </c>
      <c r="AV550" s="10" t="s">
        <v>99</v>
      </c>
      <c r="AW550" s="10" t="s">
        <v>33</v>
      </c>
      <c r="AX550" s="10" t="s">
        <v>75</v>
      </c>
      <c r="AY550" s="228" t="s">
        <v>148</v>
      </c>
    </row>
    <row r="551" spans="2:51" s="10" customFormat="1" ht="14.4" customHeight="1">
      <c r="B551" s="219"/>
      <c r="C551" s="220"/>
      <c r="D551" s="220"/>
      <c r="E551" s="221" t="s">
        <v>5</v>
      </c>
      <c r="F551" s="238" t="s">
        <v>303</v>
      </c>
      <c r="G551" s="220"/>
      <c r="H551" s="220"/>
      <c r="I551" s="220"/>
      <c r="J551" s="220"/>
      <c r="K551" s="224">
        <v>2.987</v>
      </c>
      <c r="L551" s="220"/>
      <c r="M551" s="220"/>
      <c r="N551" s="220"/>
      <c r="O551" s="220"/>
      <c r="P551" s="220"/>
      <c r="Q551" s="220"/>
      <c r="R551" s="225"/>
      <c r="T551" s="226"/>
      <c r="U551" s="220"/>
      <c r="V551" s="220"/>
      <c r="W551" s="220"/>
      <c r="X551" s="220"/>
      <c r="Y551" s="220"/>
      <c r="Z551" s="220"/>
      <c r="AA551" s="227"/>
      <c r="AT551" s="228" t="s">
        <v>156</v>
      </c>
      <c r="AU551" s="228" t="s">
        <v>99</v>
      </c>
      <c r="AV551" s="10" t="s">
        <v>99</v>
      </c>
      <c r="AW551" s="10" t="s">
        <v>33</v>
      </c>
      <c r="AX551" s="10" t="s">
        <v>75</v>
      </c>
      <c r="AY551" s="228" t="s">
        <v>148</v>
      </c>
    </row>
    <row r="552" spans="2:51" s="10" customFormat="1" ht="14.4" customHeight="1">
      <c r="B552" s="219"/>
      <c r="C552" s="220"/>
      <c r="D552" s="220"/>
      <c r="E552" s="221" t="s">
        <v>5</v>
      </c>
      <c r="F552" s="238" t="s">
        <v>304</v>
      </c>
      <c r="G552" s="220"/>
      <c r="H552" s="220"/>
      <c r="I552" s="220"/>
      <c r="J552" s="220"/>
      <c r="K552" s="224">
        <v>2.434</v>
      </c>
      <c r="L552" s="220"/>
      <c r="M552" s="220"/>
      <c r="N552" s="220"/>
      <c r="O552" s="220"/>
      <c r="P552" s="220"/>
      <c r="Q552" s="220"/>
      <c r="R552" s="225"/>
      <c r="T552" s="226"/>
      <c r="U552" s="220"/>
      <c r="V552" s="220"/>
      <c r="W552" s="220"/>
      <c r="X552" s="220"/>
      <c r="Y552" s="220"/>
      <c r="Z552" s="220"/>
      <c r="AA552" s="227"/>
      <c r="AT552" s="228" t="s">
        <v>156</v>
      </c>
      <c r="AU552" s="228" t="s">
        <v>99</v>
      </c>
      <c r="AV552" s="10" t="s">
        <v>99</v>
      </c>
      <c r="AW552" s="10" t="s">
        <v>33</v>
      </c>
      <c r="AX552" s="10" t="s">
        <v>75</v>
      </c>
      <c r="AY552" s="228" t="s">
        <v>148</v>
      </c>
    </row>
    <row r="553" spans="2:51" s="10" customFormat="1" ht="14.4" customHeight="1">
      <c r="B553" s="219"/>
      <c r="C553" s="220"/>
      <c r="D553" s="220"/>
      <c r="E553" s="221" t="s">
        <v>5</v>
      </c>
      <c r="F553" s="238" t="s">
        <v>305</v>
      </c>
      <c r="G553" s="220"/>
      <c r="H553" s="220"/>
      <c r="I553" s="220"/>
      <c r="J553" s="220"/>
      <c r="K553" s="224">
        <v>0.94</v>
      </c>
      <c r="L553" s="220"/>
      <c r="M553" s="220"/>
      <c r="N553" s="220"/>
      <c r="O553" s="220"/>
      <c r="P553" s="220"/>
      <c r="Q553" s="220"/>
      <c r="R553" s="225"/>
      <c r="T553" s="226"/>
      <c r="U553" s="220"/>
      <c r="V553" s="220"/>
      <c r="W553" s="220"/>
      <c r="X553" s="220"/>
      <c r="Y553" s="220"/>
      <c r="Z553" s="220"/>
      <c r="AA553" s="227"/>
      <c r="AT553" s="228" t="s">
        <v>156</v>
      </c>
      <c r="AU553" s="228" t="s">
        <v>99</v>
      </c>
      <c r="AV553" s="10" t="s">
        <v>99</v>
      </c>
      <c r="AW553" s="10" t="s">
        <v>33</v>
      </c>
      <c r="AX553" s="10" t="s">
        <v>75</v>
      </c>
      <c r="AY553" s="228" t="s">
        <v>148</v>
      </c>
    </row>
    <row r="554" spans="2:51" s="10" customFormat="1" ht="14.4" customHeight="1">
      <c r="B554" s="219"/>
      <c r="C554" s="220"/>
      <c r="D554" s="220"/>
      <c r="E554" s="221" t="s">
        <v>5</v>
      </c>
      <c r="F554" s="238" t="s">
        <v>306</v>
      </c>
      <c r="G554" s="220"/>
      <c r="H554" s="220"/>
      <c r="I554" s="220"/>
      <c r="J554" s="220"/>
      <c r="K554" s="224">
        <v>6.012</v>
      </c>
      <c r="L554" s="220"/>
      <c r="M554" s="220"/>
      <c r="N554" s="220"/>
      <c r="O554" s="220"/>
      <c r="P554" s="220"/>
      <c r="Q554" s="220"/>
      <c r="R554" s="225"/>
      <c r="T554" s="226"/>
      <c r="U554" s="220"/>
      <c r="V554" s="220"/>
      <c r="W554" s="220"/>
      <c r="X554" s="220"/>
      <c r="Y554" s="220"/>
      <c r="Z554" s="220"/>
      <c r="AA554" s="227"/>
      <c r="AT554" s="228" t="s">
        <v>156</v>
      </c>
      <c r="AU554" s="228" t="s">
        <v>99</v>
      </c>
      <c r="AV554" s="10" t="s">
        <v>99</v>
      </c>
      <c r="AW554" s="10" t="s">
        <v>33</v>
      </c>
      <c r="AX554" s="10" t="s">
        <v>75</v>
      </c>
      <c r="AY554" s="228" t="s">
        <v>148</v>
      </c>
    </row>
    <row r="555" spans="2:51" s="10" customFormat="1" ht="14.4" customHeight="1">
      <c r="B555" s="219"/>
      <c r="C555" s="220"/>
      <c r="D555" s="220"/>
      <c r="E555" s="221" t="s">
        <v>5</v>
      </c>
      <c r="F555" s="238" t="s">
        <v>307</v>
      </c>
      <c r="G555" s="220"/>
      <c r="H555" s="220"/>
      <c r="I555" s="220"/>
      <c r="J555" s="220"/>
      <c r="K555" s="224">
        <v>2.999</v>
      </c>
      <c r="L555" s="220"/>
      <c r="M555" s="220"/>
      <c r="N555" s="220"/>
      <c r="O555" s="220"/>
      <c r="P555" s="220"/>
      <c r="Q555" s="220"/>
      <c r="R555" s="225"/>
      <c r="T555" s="226"/>
      <c r="U555" s="220"/>
      <c r="V555" s="220"/>
      <c r="W555" s="220"/>
      <c r="X555" s="220"/>
      <c r="Y555" s="220"/>
      <c r="Z555" s="220"/>
      <c r="AA555" s="227"/>
      <c r="AT555" s="228" t="s">
        <v>156</v>
      </c>
      <c r="AU555" s="228" t="s">
        <v>99</v>
      </c>
      <c r="AV555" s="10" t="s">
        <v>99</v>
      </c>
      <c r="AW555" s="10" t="s">
        <v>33</v>
      </c>
      <c r="AX555" s="10" t="s">
        <v>75</v>
      </c>
      <c r="AY555" s="228" t="s">
        <v>148</v>
      </c>
    </row>
    <row r="556" spans="2:51" s="10" customFormat="1" ht="14.4" customHeight="1">
      <c r="B556" s="219"/>
      <c r="C556" s="220"/>
      <c r="D556" s="220"/>
      <c r="E556" s="221" t="s">
        <v>5</v>
      </c>
      <c r="F556" s="238" t="s">
        <v>308</v>
      </c>
      <c r="G556" s="220"/>
      <c r="H556" s="220"/>
      <c r="I556" s="220"/>
      <c r="J556" s="220"/>
      <c r="K556" s="224">
        <v>16.72</v>
      </c>
      <c r="L556" s="220"/>
      <c r="M556" s="220"/>
      <c r="N556" s="220"/>
      <c r="O556" s="220"/>
      <c r="P556" s="220"/>
      <c r="Q556" s="220"/>
      <c r="R556" s="225"/>
      <c r="T556" s="226"/>
      <c r="U556" s="220"/>
      <c r="V556" s="220"/>
      <c r="W556" s="220"/>
      <c r="X556" s="220"/>
      <c r="Y556" s="220"/>
      <c r="Z556" s="220"/>
      <c r="AA556" s="227"/>
      <c r="AT556" s="228" t="s">
        <v>156</v>
      </c>
      <c r="AU556" s="228" t="s">
        <v>99</v>
      </c>
      <c r="AV556" s="10" t="s">
        <v>99</v>
      </c>
      <c r="AW556" s="10" t="s">
        <v>33</v>
      </c>
      <c r="AX556" s="10" t="s">
        <v>75</v>
      </c>
      <c r="AY556" s="228" t="s">
        <v>148</v>
      </c>
    </row>
    <row r="557" spans="2:51" s="10" customFormat="1" ht="14.4" customHeight="1">
      <c r="B557" s="219"/>
      <c r="C557" s="220"/>
      <c r="D557" s="220"/>
      <c r="E557" s="221" t="s">
        <v>5</v>
      </c>
      <c r="F557" s="238" t="s">
        <v>309</v>
      </c>
      <c r="G557" s="220"/>
      <c r="H557" s="220"/>
      <c r="I557" s="220"/>
      <c r="J557" s="220"/>
      <c r="K557" s="224">
        <v>12.54</v>
      </c>
      <c r="L557" s="220"/>
      <c r="M557" s="220"/>
      <c r="N557" s="220"/>
      <c r="O557" s="220"/>
      <c r="P557" s="220"/>
      <c r="Q557" s="220"/>
      <c r="R557" s="225"/>
      <c r="T557" s="226"/>
      <c r="U557" s="220"/>
      <c r="V557" s="220"/>
      <c r="W557" s="220"/>
      <c r="X557" s="220"/>
      <c r="Y557" s="220"/>
      <c r="Z557" s="220"/>
      <c r="AA557" s="227"/>
      <c r="AT557" s="228" t="s">
        <v>156</v>
      </c>
      <c r="AU557" s="228" t="s">
        <v>99</v>
      </c>
      <c r="AV557" s="10" t="s">
        <v>99</v>
      </c>
      <c r="AW557" s="10" t="s">
        <v>33</v>
      </c>
      <c r="AX557" s="10" t="s">
        <v>75</v>
      </c>
      <c r="AY557" s="228" t="s">
        <v>148</v>
      </c>
    </row>
    <row r="558" spans="2:51" s="10" customFormat="1" ht="14.4" customHeight="1">
      <c r="B558" s="219"/>
      <c r="C558" s="220"/>
      <c r="D558" s="220"/>
      <c r="E558" s="221" t="s">
        <v>5</v>
      </c>
      <c r="F558" s="238" t="s">
        <v>310</v>
      </c>
      <c r="G558" s="220"/>
      <c r="H558" s="220"/>
      <c r="I558" s="220"/>
      <c r="J558" s="220"/>
      <c r="K558" s="224">
        <v>2.219</v>
      </c>
      <c r="L558" s="220"/>
      <c r="M558" s="220"/>
      <c r="N558" s="220"/>
      <c r="O558" s="220"/>
      <c r="P558" s="220"/>
      <c r="Q558" s="220"/>
      <c r="R558" s="225"/>
      <c r="T558" s="226"/>
      <c r="U558" s="220"/>
      <c r="V558" s="220"/>
      <c r="W558" s="220"/>
      <c r="X558" s="220"/>
      <c r="Y558" s="220"/>
      <c r="Z558" s="220"/>
      <c r="AA558" s="227"/>
      <c r="AT558" s="228" t="s">
        <v>156</v>
      </c>
      <c r="AU558" s="228" t="s">
        <v>99</v>
      </c>
      <c r="AV558" s="10" t="s">
        <v>99</v>
      </c>
      <c r="AW558" s="10" t="s">
        <v>33</v>
      </c>
      <c r="AX558" s="10" t="s">
        <v>75</v>
      </c>
      <c r="AY558" s="228" t="s">
        <v>148</v>
      </c>
    </row>
    <row r="559" spans="2:51" s="10" customFormat="1" ht="14.4" customHeight="1">
      <c r="B559" s="219"/>
      <c r="C559" s="220"/>
      <c r="D559" s="220"/>
      <c r="E559" s="221" t="s">
        <v>5</v>
      </c>
      <c r="F559" s="238" t="s">
        <v>311</v>
      </c>
      <c r="G559" s="220"/>
      <c r="H559" s="220"/>
      <c r="I559" s="220"/>
      <c r="J559" s="220"/>
      <c r="K559" s="224">
        <v>17.28</v>
      </c>
      <c r="L559" s="220"/>
      <c r="M559" s="220"/>
      <c r="N559" s="220"/>
      <c r="O559" s="220"/>
      <c r="P559" s="220"/>
      <c r="Q559" s="220"/>
      <c r="R559" s="225"/>
      <c r="T559" s="226"/>
      <c r="U559" s="220"/>
      <c r="V559" s="220"/>
      <c r="W559" s="220"/>
      <c r="X559" s="220"/>
      <c r="Y559" s="220"/>
      <c r="Z559" s="220"/>
      <c r="AA559" s="227"/>
      <c r="AT559" s="228" t="s">
        <v>156</v>
      </c>
      <c r="AU559" s="228" t="s">
        <v>99</v>
      </c>
      <c r="AV559" s="10" t="s">
        <v>99</v>
      </c>
      <c r="AW559" s="10" t="s">
        <v>33</v>
      </c>
      <c r="AX559" s="10" t="s">
        <v>75</v>
      </c>
      <c r="AY559" s="228" t="s">
        <v>148</v>
      </c>
    </row>
    <row r="560" spans="2:51" s="10" customFormat="1" ht="14.4" customHeight="1">
      <c r="B560" s="219"/>
      <c r="C560" s="220"/>
      <c r="D560" s="220"/>
      <c r="E560" s="221" t="s">
        <v>5</v>
      </c>
      <c r="F560" s="238" t="s">
        <v>312</v>
      </c>
      <c r="G560" s="220"/>
      <c r="H560" s="220"/>
      <c r="I560" s="220"/>
      <c r="J560" s="220"/>
      <c r="K560" s="224">
        <v>36.965</v>
      </c>
      <c r="L560" s="220"/>
      <c r="M560" s="220"/>
      <c r="N560" s="220"/>
      <c r="O560" s="220"/>
      <c r="P560" s="220"/>
      <c r="Q560" s="220"/>
      <c r="R560" s="225"/>
      <c r="T560" s="226"/>
      <c r="U560" s="220"/>
      <c r="V560" s="220"/>
      <c r="W560" s="220"/>
      <c r="X560" s="220"/>
      <c r="Y560" s="220"/>
      <c r="Z560" s="220"/>
      <c r="AA560" s="227"/>
      <c r="AT560" s="228" t="s">
        <v>156</v>
      </c>
      <c r="AU560" s="228" t="s">
        <v>99</v>
      </c>
      <c r="AV560" s="10" t="s">
        <v>99</v>
      </c>
      <c r="AW560" s="10" t="s">
        <v>33</v>
      </c>
      <c r="AX560" s="10" t="s">
        <v>75</v>
      </c>
      <c r="AY560" s="228" t="s">
        <v>148</v>
      </c>
    </row>
    <row r="561" spans="2:51" s="10" customFormat="1" ht="14.4" customHeight="1">
      <c r="B561" s="219"/>
      <c r="C561" s="220"/>
      <c r="D561" s="220"/>
      <c r="E561" s="221" t="s">
        <v>5</v>
      </c>
      <c r="F561" s="238" t="s">
        <v>313</v>
      </c>
      <c r="G561" s="220"/>
      <c r="H561" s="220"/>
      <c r="I561" s="220"/>
      <c r="J561" s="220"/>
      <c r="K561" s="224">
        <v>0.998</v>
      </c>
      <c r="L561" s="220"/>
      <c r="M561" s="220"/>
      <c r="N561" s="220"/>
      <c r="O561" s="220"/>
      <c r="P561" s="220"/>
      <c r="Q561" s="220"/>
      <c r="R561" s="225"/>
      <c r="T561" s="226"/>
      <c r="U561" s="220"/>
      <c r="V561" s="220"/>
      <c r="W561" s="220"/>
      <c r="X561" s="220"/>
      <c r="Y561" s="220"/>
      <c r="Z561" s="220"/>
      <c r="AA561" s="227"/>
      <c r="AT561" s="228" t="s">
        <v>156</v>
      </c>
      <c r="AU561" s="228" t="s">
        <v>99</v>
      </c>
      <c r="AV561" s="10" t="s">
        <v>99</v>
      </c>
      <c r="AW561" s="10" t="s">
        <v>33</v>
      </c>
      <c r="AX561" s="10" t="s">
        <v>75</v>
      </c>
      <c r="AY561" s="228" t="s">
        <v>148</v>
      </c>
    </row>
    <row r="562" spans="2:51" s="10" customFormat="1" ht="14.4" customHeight="1">
      <c r="B562" s="219"/>
      <c r="C562" s="220"/>
      <c r="D562" s="220"/>
      <c r="E562" s="221" t="s">
        <v>5</v>
      </c>
      <c r="F562" s="238" t="s">
        <v>314</v>
      </c>
      <c r="G562" s="220"/>
      <c r="H562" s="220"/>
      <c r="I562" s="220"/>
      <c r="J562" s="220"/>
      <c r="K562" s="224">
        <v>6.48</v>
      </c>
      <c r="L562" s="220"/>
      <c r="M562" s="220"/>
      <c r="N562" s="220"/>
      <c r="O562" s="220"/>
      <c r="P562" s="220"/>
      <c r="Q562" s="220"/>
      <c r="R562" s="225"/>
      <c r="T562" s="226"/>
      <c r="U562" s="220"/>
      <c r="V562" s="220"/>
      <c r="W562" s="220"/>
      <c r="X562" s="220"/>
      <c r="Y562" s="220"/>
      <c r="Z562" s="220"/>
      <c r="AA562" s="227"/>
      <c r="AT562" s="228" t="s">
        <v>156</v>
      </c>
      <c r="AU562" s="228" t="s">
        <v>99</v>
      </c>
      <c r="AV562" s="10" t="s">
        <v>99</v>
      </c>
      <c r="AW562" s="10" t="s">
        <v>33</v>
      </c>
      <c r="AX562" s="10" t="s">
        <v>75</v>
      </c>
      <c r="AY562" s="228" t="s">
        <v>148</v>
      </c>
    </row>
    <row r="563" spans="2:51" s="12" customFormat="1" ht="14.4" customHeight="1">
      <c r="B563" s="239"/>
      <c r="C563" s="240"/>
      <c r="D563" s="240"/>
      <c r="E563" s="241" t="s">
        <v>5</v>
      </c>
      <c r="F563" s="242" t="s">
        <v>178</v>
      </c>
      <c r="G563" s="240"/>
      <c r="H563" s="240"/>
      <c r="I563" s="240"/>
      <c r="J563" s="240"/>
      <c r="K563" s="243">
        <v>218.273</v>
      </c>
      <c r="L563" s="240"/>
      <c r="M563" s="240"/>
      <c r="N563" s="240"/>
      <c r="O563" s="240"/>
      <c r="P563" s="240"/>
      <c r="Q563" s="240"/>
      <c r="R563" s="244"/>
      <c r="T563" s="245"/>
      <c r="U563" s="240"/>
      <c r="V563" s="240"/>
      <c r="W563" s="240"/>
      <c r="X563" s="240"/>
      <c r="Y563" s="240"/>
      <c r="Z563" s="240"/>
      <c r="AA563" s="246"/>
      <c r="AT563" s="247" t="s">
        <v>156</v>
      </c>
      <c r="AU563" s="247" t="s">
        <v>99</v>
      </c>
      <c r="AV563" s="12" t="s">
        <v>153</v>
      </c>
      <c r="AW563" s="12" t="s">
        <v>33</v>
      </c>
      <c r="AX563" s="12" t="s">
        <v>83</v>
      </c>
      <c r="AY563" s="247" t="s">
        <v>148</v>
      </c>
    </row>
    <row r="564" spans="2:65" s="1" customFormat="1" ht="34.2" customHeight="1">
      <c r="B564" s="174"/>
      <c r="C564" s="209" t="s">
        <v>517</v>
      </c>
      <c r="D564" s="209" t="s">
        <v>149</v>
      </c>
      <c r="E564" s="210" t="s">
        <v>518</v>
      </c>
      <c r="F564" s="211" t="s">
        <v>519</v>
      </c>
      <c r="G564" s="211"/>
      <c r="H564" s="211"/>
      <c r="I564" s="211"/>
      <c r="J564" s="212" t="s">
        <v>159</v>
      </c>
      <c r="K564" s="213">
        <v>218.273</v>
      </c>
      <c r="L564" s="214">
        <v>0</v>
      </c>
      <c r="M564" s="214"/>
      <c r="N564" s="215">
        <f>ROUND(L564*K564,2)</f>
        <v>0</v>
      </c>
      <c r="O564" s="215"/>
      <c r="P564" s="215"/>
      <c r="Q564" s="215"/>
      <c r="R564" s="178"/>
      <c r="T564" s="216" t="s">
        <v>5</v>
      </c>
      <c r="U564" s="57" t="s">
        <v>40</v>
      </c>
      <c r="V564" s="48"/>
      <c r="W564" s="217">
        <f>V564*K564</f>
        <v>0</v>
      </c>
      <c r="X564" s="217">
        <v>0</v>
      </c>
      <c r="Y564" s="217">
        <f>X564*K564</f>
        <v>0</v>
      </c>
      <c r="Z564" s="217">
        <v>0</v>
      </c>
      <c r="AA564" s="218">
        <f>Z564*K564</f>
        <v>0</v>
      </c>
      <c r="AR564" s="23" t="s">
        <v>238</v>
      </c>
      <c r="AT564" s="23" t="s">
        <v>149</v>
      </c>
      <c r="AU564" s="23" t="s">
        <v>99</v>
      </c>
      <c r="AY564" s="23" t="s">
        <v>148</v>
      </c>
      <c r="BE564" s="133">
        <f>IF(U564="základní",N564,0)</f>
        <v>0</v>
      </c>
      <c r="BF564" s="133">
        <f>IF(U564="snížená",N564,0)</f>
        <v>0</v>
      </c>
      <c r="BG564" s="133">
        <f>IF(U564="zákl. přenesená",N564,0)</f>
        <v>0</v>
      </c>
      <c r="BH564" s="133">
        <f>IF(U564="sníž. přenesená",N564,0)</f>
        <v>0</v>
      </c>
      <c r="BI564" s="133">
        <f>IF(U564="nulová",N564,0)</f>
        <v>0</v>
      </c>
      <c r="BJ564" s="23" t="s">
        <v>83</v>
      </c>
      <c r="BK564" s="133">
        <f>ROUND(L564*K564,2)</f>
        <v>0</v>
      </c>
      <c r="BL564" s="23" t="s">
        <v>238</v>
      </c>
      <c r="BM564" s="23" t="s">
        <v>520</v>
      </c>
    </row>
    <row r="565" spans="2:51" s="10" customFormat="1" ht="14.4" customHeight="1">
      <c r="B565" s="219"/>
      <c r="C565" s="220"/>
      <c r="D565" s="220"/>
      <c r="E565" s="221" t="s">
        <v>5</v>
      </c>
      <c r="F565" s="222" t="s">
        <v>289</v>
      </c>
      <c r="G565" s="223"/>
      <c r="H565" s="223"/>
      <c r="I565" s="223"/>
      <c r="J565" s="220"/>
      <c r="K565" s="224">
        <v>1.958</v>
      </c>
      <c r="L565" s="220"/>
      <c r="M565" s="220"/>
      <c r="N565" s="220"/>
      <c r="O565" s="220"/>
      <c r="P565" s="220"/>
      <c r="Q565" s="220"/>
      <c r="R565" s="225"/>
      <c r="T565" s="226"/>
      <c r="U565" s="220"/>
      <c r="V565" s="220"/>
      <c r="W565" s="220"/>
      <c r="X565" s="220"/>
      <c r="Y565" s="220"/>
      <c r="Z565" s="220"/>
      <c r="AA565" s="227"/>
      <c r="AT565" s="228" t="s">
        <v>156</v>
      </c>
      <c r="AU565" s="228" t="s">
        <v>99</v>
      </c>
      <c r="AV565" s="10" t="s">
        <v>99</v>
      </c>
      <c r="AW565" s="10" t="s">
        <v>33</v>
      </c>
      <c r="AX565" s="10" t="s">
        <v>75</v>
      </c>
      <c r="AY565" s="228" t="s">
        <v>148</v>
      </c>
    </row>
    <row r="566" spans="2:51" s="10" customFormat="1" ht="14.4" customHeight="1">
      <c r="B566" s="219"/>
      <c r="C566" s="220"/>
      <c r="D566" s="220"/>
      <c r="E566" s="221" t="s">
        <v>5</v>
      </c>
      <c r="F566" s="238" t="s">
        <v>290</v>
      </c>
      <c r="G566" s="220"/>
      <c r="H566" s="220"/>
      <c r="I566" s="220"/>
      <c r="J566" s="220"/>
      <c r="K566" s="224">
        <v>1.918</v>
      </c>
      <c r="L566" s="220"/>
      <c r="M566" s="220"/>
      <c r="N566" s="220"/>
      <c r="O566" s="220"/>
      <c r="P566" s="220"/>
      <c r="Q566" s="220"/>
      <c r="R566" s="225"/>
      <c r="T566" s="226"/>
      <c r="U566" s="220"/>
      <c r="V566" s="220"/>
      <c r="W566" s="220"/>
      <c r="X566" s="220"/>
      <c r="Y566" s="220"/>
      <c r="Z566" s="220"/>
      <c r="AA566" s="227"/>
      <c r="AT566" s="228" t="s">
        <v>156</v>
      </c>
      <c r="AU566" s="228" t="s">
        <v>99</v>
      </c>
      <c r="AV566" s="10" t="s">
        <v>99</v>
      </c>
      <c r="AW566" s="10" t="s">
        <v>33</v>
      </c>
      <c r="AX566" s="10" t="s">
        <v>75</v>
      </c>
      <c r="AY566" s="228" t="s">
        <v>148</v>
      </c>
    </row>
    <row r="567" spans="2:51" s="10" customFormat="1" ht="14.4" customHeight="1">
      <c r="B567" s="219"/>
      <c r="C567" s="220"/>
      <c r="D567" s="220"/>
      <c r="E567" s="221" t="s">
        <v>5</v>
      </c>
      <c r="F567" s="238" t="s">
        <v>291</v>
      </c>
      <c r="G567" s="220"/>
      <c r="H567" s="220"/>
      <c r="I567" s="220"/>
      <c r="J567" s="220"/>
      <c r="K567" s="224">
        <v>1.918</v>
      </c>
      <c r="L567" s="220"/>
      <c r="M567" s="220"/>
      <c r="N567" s="220"/>
      <c r="O567" s="220"/>
      <c r="P567" s="220"/>
      <c r="Q567" s="220"/>
      <c r="R567" s="225"/>
      <c r="T567" s="226"/>
      <c r="U567" s="220"/>
      <c r="V567" s="220"/>
      <c r="W567" s="220"/>
      <c r="X567" s="220"/>
      <c r="Y567" s="220"/>
      <c r="Z567" s="220"/>
      <c r="AA567" s="227"/>
      <c r="AT567" s="228" t="s">
        <v>156</v>
      </c>
      <c r="AU567" s="228" t="s">
        <v>99</v>
      </c>
      <c r="AV567" s="10" t="s">
        <v>99</v>
      </c>
      <c r="AW567" s="10" t="s">
        <v>33</v>
      </c>
      <c r="AX567" s="10" t="s">
        <v>75</v>
      </c>
      <c r="AY567" s="228" t="s">
        <v>148</v>
      </c>
    </row>
    <row r="568" spans="2:51" s="10" customFormat="1" ht="14.4" customHeight="1">
      <c r="B568" s="219"/>
      <c r="C568" s="220"/>
      <c r="D568" s="220"/>
      <c r="E568" s="221" t="s">
        <v>5</v>
      </c>
      <c r="F568" s="238" t="s">
        <v>292</v>
      </c>
      <c r="G568" s="220"/>
      <c r="H568" s="220"/>
      <c r="I568" s="220"/>
      <c r="J568" s="220"/>
      <c r="K568" s="224">
        <v>1.918</v>
      </c>
      <c r="L568" s="220"/>
      <c r="M568" s="220"/>
      <c r="N568" s="220"/>
      <c r="O568" s="220"/>
      <c r="P568" s="220"/>
      <c r="Q568" s="220"/>
      <c r="R568" s="225"/>
      <c r="T568" s="226"/>
      <c r="U568" s="220"/>
      <c r="V568" s="220"/>
      <c r="W568" s="220"/>
      <c r="X568" s="220"/>
      <c r="Y568" s="220"/>
      <c r="Z568" s="220"/>
      <c r="AA568" s="227"/>
      <c r="AT568" s="228" t="s">
        <v>156</v>
      </c>
      <c r="AU568" s="228" t="s">
        <v>99</v>
      </c>
      <c r="AV568" s="10" t="s">
        <v>99</v>
      </c>
      <c r="AW568" s="10" t="s">
        <v>33</v>
      </c>
      <c r="AX568" s="10" t="s">
        <v>75</v>
      </c>
      <c r="AY568" s="228" t="s">
        <v>148</v>
      </c>
    </row>
    <row r="569" spans="2:51" s="10" customFormat="1" ht="14.4" customHeight="1">
      <c r="B569" s="219"/>
      <c r="C569" s="220"/>
      <c r="D569" s="220"/>
      <c r="E569" s="221" t="s">
        <v>5</v>
      </c>
      <c r="F569" s="238" t="s">
        <v>293</v>
      </c>
      <c r="G569" s="220"/>
      <c r="H569" s="220"/>
      <c r="I569" s="220"/>
      <c r="J569" s="220"/>
      <c r="K569" s="224">
        <v>0.959</v>
      </c>
      <c r="L569" s="220"/>
      <c r="M569" s="220"/>
      <c r="N569" s="220"/>
      <c r="O569" s="220"/>
      <c r="P569" s="220"/>
      <c r="Q569" s="220"/>
      <c r="R569" s="225"/>
      <c r="T569" s="226"/>
      <c r="U569" s="220"/>
      <c r="V569" s="220"/>
      <c r="W569" s="220"/>
      <c r="X569" s="220"/>
      <c r="Y569" s="220"/>
      <c r="Z569" s="220"/>
      <c r="AA569" s="227"/>
      <c r="AT569" s="228" t="s">
        <v>156</v>
      </c>
      <c r="AU569" s="228" t="s">
        <v>99</v>
      </c>
      <c r="AV569" s="10" t="s">
        <v>99</v>
      </c>
      <c r="AW569" s="10" t="s">
        <v>33</v>
      </c>
      <c r="AX569" s="10" t="s">
        <v>75</v>
      </c>
      <c r="AY569" s="228" t="s">
        <v>148</v>
      </c>
    </row>
    <row r="570" spans="2:51" s="10" customFormat="1" ht="14.4" customHeight="1">
      <c r="B570" s="219"/>
      <c r="C570" s="220"/>
      <c r="D570" s="220"/>
      <c r="E570" s="221" t="s">
        <v>5</v>
      </c>
      <c r="F570" s="238" t="s">
        <v>294</v>
      </c>
      <c r="G570" s="220"/>
      <c r="H570" s="220"/>
      <c r="I570" s="220"/>
      <c r="J570" s="220"/>
      <c r="K570" s="224">
        <v>3.931</v>
      </c>
      <c r="L570" s="220"/>
      <c r="M570" s="220"/>
      <c r="N570" s="220"/>
      <c r="O570" s="220"/>
      <c r="P570" s="220"/>
      <c r="Q570" s="220"/>
      <c r="R570" s="225"/>
      <c r="T570" s="226"/>
      <c r="U570" s="220"/>
      <c r="V570" s="220"/>
      <c r="W570" s="220"/>
      <c r="X570" s="220"/>
      <c r="Y570" s="220"/>
      <c r="Z570" s="220"/>
      <c r="AA570" s="227"/>
      <c r="AT570" s="228" t="s">
        <v>156</v>
      </c>
      <c r="AU570" s="228" t="s">
        <v>99</v>
      </c>
      <c r="AV570" s="10" t="s">
        <v>99</v>
      </c>
      <c r="AW570" s="10" t="s">
        <v>33</v>
      </c>
      <c r="AX570" s="10" t="s">
        <v>75</v>
      </c>
      <c r="AY570" s="228" t="s">
        <v>148</v>
      </c>
    </row>
    <row r="571" spans="2:51" s="10" customFormat="1" ht="14.4" customHeight="1">
      <c r="B571" s="219"/>
      <c r="C571" s="220"/>
      <c r="D571" s="220"/>
      <c r="E571" s="221" t="s">
        <v>5</v>
      </c>
      <c r="F571" s="238" t="s">
        <v>295</v>
      </c>
      <c r="G571" s="220"/>
      <c r="H571" s="220"/>
      <c r="I571" s="220"/>
      <c r="J571" s="220"/>
      <c r="K571" s="224">
        <v>1.829</v>
      </c>
      <c r="L571" s="220"/>
      <c r="M571" s="220"/>
      <c r="N571" s="220"/>
      <c r="O571" s="220"/>
      <c r="P571" s="220"/>
      <c r="Q571" s="220"/>
      <c r="R571" s="225"/>
      <c r="T571" s="226"/>
      <c r="U571" s="220"/>
      <c r="V571" s="220"/>
      <c r="W571" s="220"/>
      <c r="X571" s="220"/>
      <c r="Y571" s="220"/>
      <c r="Z571" s="220"/>
      <c r="AA571" s="227"/>
      <c r="AT571" s="228" t="s">
        <v>156</v>
      </c>
      <c r="AU571" s="228" t="s">
        <v>99</v>
      </c>
      <c r="AV571" s="10" t="s">
        <v>99</v>
      </c>
      <c r="AW571" s="10" t="s">
        <v>33</v>
      </c>
      <c r="AX571" s="10" t="s">
        <v>75</v>
      </c>
      <c r="AY571" s="228" t="s">
        <v>148</v>
      </c>
    </row>
    <row r="572" spans="2:51" s="10" customFormat="1" ht="14.4" customHeight="1">
      <c r="B572" s="219"/>
      <c r="C572" s="220"/>
      <c r="D572" s="220"/>
      <c r="E572" s="221" t="s">
        <v>5</v>
      </c>
      <c r="F572" s="238" t="s">
        <v>296</v>
      </c>
      <c r="G572" s="220"/>
      <c r="H572" s="220"/>
      <c r="I572" s="220"/>
      <c r="J572" s="220"/>
      <c r="K572" s="224">
        <v>2.9</v>
      </c>
      <c r="L572" s="220"/>
      <c r="M572" s="220"/>
      <c r="N572" s="220"/>
      <c r="O572" s="220"/>
      <c r="P572" s="220"/>
      <c r="Q572" s="220"/>
      <c r="R572" s="225"/>
      <c r="T572" s="226"/>
      <c r="U572" s="220"/>
      <c r="V572" s="220"/>
      <c r="W572" s="220"/>
      <c r="X572" s="220"/>
      <c r="Y572" s="220"/>
      <c r="Z572" s="220"/>
      <c r="AA572" s="227"/>
      <c r="AT572" s="228" t="s">
        <v>156</v>
      </c>
      <c r="AU572" s="228" t="s">
        <v>99</v>
      </c>
      <c r="AV572" s="10" t="s">
        <v>99</v>
      </c>
      <c r="AW572" s="10" t="s">
        <v>33</v>
      </c>
      <c r="AX572" s="10" t="s">
        <v>75</v>
      </c>
      <c r="AY572" s="228" t="s">
        <v>148</v>
      </c>
    </row>
    <row r="573" spans="2:51" s="10" customFormat="1" ht="14.4" customHeight="1">
      <c r="B573" s="219"/>
      <c r="C573" s="220"/>
      <c r="D573" s="220"/>
      <c r="E573" s="221" t="s">
        <v>5</v>
      </c>
      <c r="F573" s="238" t="s">
        <v>297</v>
      </c>
      <c r="G573" s="220"/>
      <c r="H573" s="220"/>
      <c r="I573" s="220"/>
      <c r="J573" s="220"/>
      <c r="K573" s="224">
        <v>3.008</v>
      </c>
      <c r="L573" s="220"/>
      <c r="M573" s="220"/>
      <c r="N573" s="220"/>
      <c r="O573" s="220"/>
      <c r="P573" s="220"/>
      <c r="Q573" s="220"/>
      <c r="R573" s="225"/>
      <c r="T573" s="226"/>
      <c r="U573" s="220"/>
      <c r="V573" s="220"/>
      <c r="W573" s="220"/>
      <c r="X573" s="220"/>
      <c r="Y573" s="220"/>
      <c r="Z573" s="220"/>
      <c r="AA573" s="227"/>
      <c r="AT573" s="228" t="s">
        <v>156</v>
      </c>
      <c r="AU573" s="228" t="s">
        <v>99</v>
      </c>
      <c r="AV573" s="10" t="s">
        <v>99</v>
      </c>
      <c r="AW573" s="10" t="s">
        <v>33</v>
      </c>
      <c r="AX573" s="10" t="s">
        <v>75</v>
      </c>
      <c r="AY573" s="228" t="s">
        <v>148</v>
      </c>
    </row>
    <row r="574" spans="2:51" s="10" customFormat="1" ht="14.4" customHeight="1">
      <c r="B574" s="219"/>
      <c r="C574" s="220"/>
      <c r="D574" s="220"/>
      <c r="E574" s="221" t="s">
        <v>5</v>
      </c>
      <c r="F574" s="238" t="s">
        <v>298</v>
      </c>
      <c r="G574" s="220"/>
      <c r="H574" s="220"/>
      <c r="I574" s="220"/>
      <c r="J574" s="220"/>
      <c r="K574" s="224">
        <v>2.92</v>
      </c>
      <c r="L574" s="220"/>
      <c r="M574" s="220"/>
      <c r="N574" s="220"/>
      <c r="O574" s="220"/>
      <c r="P574" s="220"/>
      <c r="Q574" s="220"/>
      <c r="R574" s="225"/>
      <c r="T574" s="226"/>
      <c r="U574" s="220"/>
      <c r="V574" s="220"/>
      <c r="W574" s="220"/>
      <c r="X574" s="220"/>
      <c r="Y574" s="220"/>
      <c r="Z574" s="220"/>
      <c r="AA574" s="227"/>
      <c r="AT574" s="228" t="s">
        <v>156</v>
      </c>
      <c r="AU574" s="228" t="s">
        <v>99</v>
      </c>
      <c r="AV574" s="10" t="s">
        <v>99</v>
      </c>
      <c r="AW574" s="10" t="s">
        <v>33</v>
      </c>
      <c r="AX574" s="10" t="s">
        <v>75</v>
      </c>
      <c r="AY574" s="228" t="s">
        <v>148</v>
      </c>
    </row>
    <row r="575" spans="2:51" s="10" customFormat="1" ht="14.4" customHeight="1">
      <c r="B575" s="219"/>
      <c r="C575" s="220"/>
      <c r="D575" s="220"/>
      <c r="E575" s="221" t="s">
        <v>5</v>
      </c>
      <c r="F575" s="238" t="s">
        <v>299</v>
      </c>
      <c r="G575" s="220"/>
      <c r="H575" s="220"/>
      <c r="I575" s="220"/>
      <c r="J575" s="220"/>
      <c r="K575" s="224">
        <v>7.381</v>
      </c>
      <c r="L575" s="220"/>
      <c r="M575" s="220"/>
      <c r="N575" s="220"/>
      <c r="O575" s="220"/>
      <c r="P575" s="220"/>
      <c r="Q575" s="220"/>
      <c r="R575" s="225"/>
      <c r="T575" s="226"/>
      <c r="U575" s="220"/>
      <c r="V575" s="220"/>
      <c r="W575" s="220"/>
      <c r="X575" s="220"/>
      <c r="Y575" s="220"/>
      <c r="Z575" s="220"/>
      <c r="AA575" s="227"/>
      <c r="AT575" s="228" t="s">
        <v>156</v>
      </c>
      <c r="AU575" s="228" t="s">
        <v>99</v>
      </c>
      <c r="AV575" s="10" t="s">
        <v>99</v>
      </c>
      <c r="AW575" s="10" t="s">
        <v>33</v>
      </c>
      <c r="AX575" s="10" t="s">
        <v>75</v>
      </c>
      <c r="AY575" s="228" t="s">
        <v>148</v>
      </c>
    </row>
    <row r="576" spans="2:51" s="10" customFormat="1" ht="14.4" customHeight="1">
      <c r="B576" s="219"/>
      <c r="C576" s="220"/>
      <c r="D576" s="220"/>
      <c r="E576" s="221" t="s">
        <v>5</v>
      </c>
      <c r="F576" s="238" t="s">
        <v>300</v>
      </c>
      <c r="G576" s="220"/>
      <c r="H576" s="220"/>
      <c r="I576" s="220"/>
      <c r="J576" s="220"/>
      <c r="K576" s="224">
        <v>38.921</v>
      </c>
      <c r="L576" s="220"/>
      <c r="M576" s="220"/>
      <c r="N576" s="220"/>
      <c r="O576" s="220"/>
      <c r="P576" s="220"/>
      <c r="Q576" s="220"/>
      <c r="R576" s="225"/>
      <c r="T576" s="226"/>
      <c r="U576" s="220"/>
      <c r="V576" s="220"/>
      <c r="W576" s="220"/>
      <c r="X576" s="220"/>
      <c r="Y576" s="220"/>
      <c r="Z576" s="220"/>
      <c r="AA576" s="227"/>
      <c r="AT576" s="228" t="s">
        <v>156</v>
      </c>
      <c r="AU576" s="228" t="s">
        <v>99</v>
      </c>
      <c r="AV576" s="10" t="s">
        <v>99</v>
      </c>
      <c r="AW576" s="10" t="s">
        <v>33</v>
      </c>
      <c r="AX576" s="10" t="s">
        <v>75</v>
      </c>
      <c r="AY576" s="228" t="s">
        <v>148</v>
      </c>
    </row>
    <row r="577" spans="2:51" s="10" customFormat="1" ht="14.4" customHeight="1">
      <c r="B577" s="219"/>
      <c r="C577" s="220"/>
      <c r="D577" s="220"/>
      <c r="E577" s="221" t="s">
        <v>5</v>
      </c>
      <c r="F577" s="238" t="s">
        <v>301</v>
      </c>
      <c r="G577" s="220"/>
      <c r="H577" s="220"/>
      <c r="I577" s="220"/>
      <c r="J577" s="220"/>
      <c r="K577" s="224">
        <v>38.58</v>
      </c>
      <c r="L577" s="220"/>
      <c r="M577" s="220"/>
      <c r="N577" s="220"/>
      <c r="O577" s="220"/>
      <c r="P577" s="220"/>
      <c r="Q577" s="220"/>
      <c r="R577" s="225"/>
      <c r="T577" s="226"/>
      <c r="U577" s="220"/>
      <c r="V577" s="220"/>
      <c r="W577" s="220"/>
      <c r="X577" s="220"/>
      <c r="Y577" s="220"/>
      <c r="Z577" s="220"/>
      <c r="AA577" s="227"/>
      <c r="AT577" s="228" t="s">
        <v>156</v>
      </c>
      <c r="AU577" s="228" t="s">
        <v>99</v>
      </c>
      <c r="AV577" s="10" t="s">
        <v>99</v>
      </c>
      <c r="AW577" s="10" t="s">
        <v>33</v>
      </c>
      <c r="AX577" s="10" t="s">
        <v>75</v>
      </c>
      <c r="AY577" s="228" t="s">
        <v>148</v>
      </c>
    </row>
    <row r="578" spans="2:51" s="10" customFormat="1" ht="14.4" customHeight="1">
      <c r="B578" s="219"/>
      <c r="C578" s="220"/>
      <c r="D578" s="220"/>
      <c r="E578" s="221" t="s">
        <v>5</v>
      </c>
      <c r="F578" s="238" t="s">
        <v>302</v>
      </c>
      <c r="G578" s="220"/>
      <c r="H578" s="220"/>
      <c r="I578" s="220"/>
      <c r="J578" s="220"/>
      <c r="K578" s="224">
        <v>1.558</v>
      </c>
      <c r="L578" s="220"/>
      <c r="M578" s="220"/>
      <c r="N578" s="220"/>
      <c r="O578" s="220"/>
      <c r="P578" s="220"/>
      <c r="Q578" s="220"/>
      <c r="R578" s="225"/>
      <c r="T578" s="226"/>
      <c r="U578" s="220"/>
      <c r="V578" s="220"/>
      <c r="W578" s="220"/>
      <c r="X578" s="220"/>
      <c r="Y578" s="220"/>
      <c r="Z578" s="220"/>
      <c r="AA578" s="227"/>
      <c r="AT578" s="228" t="s">
        <v>156</v>
      </c>
      <c r="AU578" s="228" t="s">
        <v>99</v>
      </c>
      <c r="AV578" s="10" t="s">
        <v>99</v>
      </c>
      <c r="AW578" s="10" t="s">
        <v>33</v>
      </c>
      <c r="AX578" s="10" t="s">
        <v>75</v>
      </c>
      <c r="AY578" s="228" t="s">
        <v>148</v>
      </c>
    </row>
    <row r="579" spans="2:51" s="10" customFormat="1" ht="14.4" customHeight="1">
      <c r="B579" s="219"/>
      <c r="C579" s="220"/>
      <c r="D579" s="220"/>
      <c r="E579" s="221" t="s">
        <v>5</v>
      </c>
      <c r="F579" s="238" t="s">
        <v>303</v>
      </c>
      <c r="G579" s="220"/>
      <c r="H579" s="220"/>
      <c r="I579" s="220"/>
      <c r="J579" s="220"/>
      <c r="K579" s="224">
        <v>2.987</v>
      </c>
      <c r="L579" s="220"/>
      <c r="M579" s="220"/>
      <c r="N579" s="220"/>
      <c r="O579" s="220"/>
      <c r="P579" s="220"/>
      <c r="Q579" s="220"/>
      <c r="R579" s="225"/>
      <c r="T579" s="226"/>
      <c r="U579" s="220"/>
      <c r="V579" s="220"/>
      <c r="W579" s="220"/>
      <c r="X579" s="220"/>
      <c r="Y579" s="220"/>
      <c r="Z579" s="220"/>
      <c r="AA579" s="227"/>
      <c r="AT579" s="228" t="s">
        <v>156</v>
      </c>
      <c r="AU579" s="228" t="s">
        <v>99</v>
      </c>
      <c r="AV579" s="10" t="s">
        <v>99</v>
      </c>
      <c r="AW579" s="10" t="s">
        <v>33</v>
      </c>
      <c r="AX579" s="10" t="s">
        <v>75</v>
      </c>
      <c r="AY579" s="228" t="s">
        <v>148</v>
      </c>
    </row>
    <row r="580" spans="2:51" s="10" customFormat="1" ht="14.4" customHeight="1">
      <c r="B580" s="219"/>
      <c r="C580" s="220"/>
      <c r="D580" s="220"/>
      <c r="E580" s="221" t="s">
        <v>5</v>
      </c>
      <c r="F580" s="238" t="s">
        <v>304</v>
      </c>
      <c r="G580" s="220"/>
      <c r="H580" s="220"/>
      <c r="I580" s="220"/>
      <c r="J580" s="220"/>
      <c r="K580" s="224">
        <v>2.434</v>
      </c>
      <c r="L580" s="220"/>
      <c r="M580" s="220"/>
      <c r="N580" s="220"/>
      <c r="O580" s="220"/>
      <c r="P580" s="220"/>
      <c r="Q580" s="220"/>
      <c r="R580" s="225"/>
      <c r="T580" s="226"/>
      <c r="U580" s="220"/>
      <c r="V580" s="220"/>
      <c r="W580" s="220"/>
      <c r="X580" s="220"/>
      <c r="Y580" s="220"/>
      <c r="Z580" s="220"/>
      <c r="AA580" s="227"/>
      <c r="AT580" s="228" t="s">
        <v>156</v>
      </c>
      <c r="AU580" s="228" t="s">
        <v>99</v>
      </c>
      <c r="AV580" s="10" t="s">
        <v>99</v>
      </c>
      <c r="AW580" s="10" t="s">
        <v>33</v>
      </c>
      <c r="AX580" s="10" t="s">
        <v>75</v>
      </c>
      <c r="AY580" s="228" t="s">
        <v>148</v>
      </c>
    </row>
    <row r="581" spans="2:51" s="10" customFormat="1" ht="14.4" customHeight="1">
      <c r="B581" s="219"/>
      <c r="C581" s="220"/>
      <c r="D581" s="220"/>
      <c r="E581" s="221" t="s">
        <v>5</v>
      </c>
      <c r="F581" s="238" t="s">
        <v>305</v>
      </c>
      <c r="G581" s="220"/>
      <c r="H581" s="220"/>
      <c r="I581" s="220"/>
      <c r="J581" s="220"/>
      <c r="K581" s="224">
        <v>0.94</v>
      </c>
      <c r="L581" s="220"/>
      <c r="M581" s="220"/>
      <c r="N581" s="220"/>
      <c r="O581" s="220"/>
      <c r="P581" s="220"/>
      <c r="Q581" s="220"/>
      <c r="R581" s="225"/>
      <c r="T581" s="226"/>
      <c r="U581" s="220"/>
      <c r="V581" s="220"/>
      <c r="W581" s="220"/>
      <c r="X581" s="220"/>
      <c r="Y581" s="220"/>
      <c r="Z581" s="220"/>
      <c r="AA581" s="227"/>
      <c r="AT581" s="228" t="s">
        <v>156</v>
      </c>
      <c r="AU581" s="228" t="s">
        <v>99</v>
      </c>
      <c r="AV581" s="10" t="s">
        <v>99</v>
      </c>
      <c r="AW581" s="10" t="s">
        <v>33</v>
      </c>
      <c r="AX581" s="10" t="s">
        <v>75</v>
      </c>
      <c r="AY581" s="228" t="s">
        <v>148</v>
      </c>
    </row>
    <row r="582" spans="2:51" s="10" customFormat="1" ht="14.4" customHeight="1">
      <c r="B582" s="219"/>
      <c r="C582" s="220"/>
      <c r="D582" s="220"/>
      <c r="E582" s="221" t="s">
        <v>5</v>
      </c>
      <c r="F582" s="238" t="s">
        <v>306</v>
      </c>
      <c r="G582" s="220"/>
      <c r="H582" s="220"/>
      <c r="I582" s="220"/>
      <c r="J582" s="220"/>
      <c r="K582" s="224">
        <v>6.012</v>
      </c>
      <c r="L582" s="220"/>
      <c r="M582" s="220"/>
      <c r="N582" s="220"/>
      <c r="O582" s="220"/>
      <c r="P582" s="220"/>
      <c r="Q582" s="220"/>
      <c r="R582" s="225"/>
      <c r="T582" s="226"/>
      <c r="U582" s="220"/>
      <c r="V582" s="220"/>
      <c r="W582" s="220"/>
      <c r="X582" s="220"/>
      <c r="Y582" s="220"/>
      <c r="Z582" s="220"/>
      <c r="AA582" s="227"/>
      <c r="AT582" s="228" t="s">
        <v>156</v>
      </c>
      <c r="AU582" s="228" t="s">
        <v>99</v>
      </c>
      <c r="AV582" s="10" t="s">
        <v>99</v>
      </c>
      <c r="AW582" s="10" t="s">
        <v>33</v>
      </c>
      <c r="AX582" s="10" t="s">
        <v>75</v>
      </c>
      <c r="AY582" s="228" t="s">
        <v>148</v>
      </c>
    </row>
    <row r="583" spans="2:51" s="10" customFormat="1" ht="14.4" customHeight="1">
      <c r="B583" s="219"/>
      <c r="C583" s="220"/>
      <c r="D583" s="220"/>
      <c r="E583" s="221" t="s">
        <v>5</v>
      </c>
      <c r="F583" s="238" t="s">
        <v>307</v>
      </c>
      <c r="G583" s="220"/>
      <c r="H583" s="220"/>
      <c r="I583" s="220"/>
      <c r="J583" s="220"/>
      <c r="K583" s="224">
        <v>2.999</v>
      </c>
      <c r="L583" s="220"/>
      <c r="M583" s="220"/>
      <c r="N583" s="220"/>
      <c r="O583" s="220"/>
      <c r="P583" s="220"/>
      <c r="Q583" s="220"/>
      <c r="R583" s="225"/>
      <c r="T583" s="226"/>
      <c r="U583" s="220"/>
      <c r="V583" s="220"/>
      <c r="W583" s="220"/>
      <c r="X583" s="220"/>
      <c r="Y583" s="220"/>
      <c r="Z583" s="220"/>
      <c r="AA583" s="227"/>
      <c r="AT583" s="228" t="s">
        <v>156</v>
      </c>
      <c r="AU583" s="228" t="s">
        <v>99</v>
      </c>
      <c r="AV583" s="10" t="s">
        <v>99</v>
      </c>
      <c r="AW583" s="10" t="s">
        <v>33</v>
      </c>
      <c r="AX583" s="10" t="s">
        <v>75</v>
      </c>
      <c r="AY583" s="228" t="s">
        <v>148</v>
      </c>
    </row>
    <row r="584" spans="2:51" s="10" customFormat="1" ht="14.4" customHeight="1">
      <c r="B584" s="219"/>
      <c r="C584" s="220"/>
      <c r="D584" s="220"/>
      <c r="E584" s="221" t="s">
        <v>5</v>
      </c>
      <c r="F584" s="238" t="s">
        <v>308</v>
      </c>
      <c r="G584" s="220"/>
      <c r="H584" s="220"/>
      <c r="I584" s="220"/>
      <c r="J584" s="220"/>
      <c r="K584" s="224">
        <v>16.72</v>
      </c>
      <c r="L584" s="220"/>
      <c r="M584" s="220"/>
      <c r="N584" s="220"/>
      <c r="O584" s="220"/>
      <c r="P584" s="220"/>
      <c r="Q584" s="220"/>
      <c r="R584" s="225"/>
      <c r="T584" s="226"/>
      <c r="U584" s="220"/>
      <c r="V584" s="220"/>
      <c r="W584" s="220"/>
      <c r="X584" s="220"/>
      <c r="Y584" s="220"/>
      <c r="Z584" s="220"/>
      <c r="AA584" s="227"/>
      <c r="AT584" s="228" t="s">
        <v>156</v>
      </c>
      <c r="AU584" s="228" t="s">
        <v>99</v>
      </c>
      <c r="AV584" s="10" t="s">
        <v>99</v>
      </c>
      <c r="AW584" s="10" t="s">
        <v>33</v>
      </c>
      <c r="AX584" s="10" t="s">
        <v>75</v>
      </c>
      <c r="AY584" s="228" t="s">
        <v>148</v>
      </c>
    </row>
    <row r="585" spans="2:51" s="10" customFormat="1" ht="14.4" customHeight="1">
      <c r="B585" s="219"/>
      <c r="C585" s="220"/>
      <c r="D585" s="220"/>
      <c r="E585" s="221" t="s">
        <v>5</v>
      </c>
      <c r="F585" s="238" t="s">
        <v>309</v>
      </c>
      <c r="G585" s="220"/>
      <c r="H585" s="220"/>
      <c r="I585" s="220"/>
      <c r="J585" s="220"/>
      <c r="K585" s="224">
        <v>12.54</v>
      </c>
      <c r="L585" s="220"/>
      <c r="M585" s="220"/>
      <c r="N585" s="220"/>
      <c r="O585" s="220"/>
      <c r="P585" s="220"/>
      <c r="Q585" s="220"/>
      <c r="R585" s="225"/>
      <c r="T585" s="226"/>
      <c r="U585" s="220"/>
      <c r="V585" s="220"/>
      <c r="W585" s="220"/>
      <c r="X585" s="220"/>
      <c r="Y585" s="220"/>
      <c r="Z585" s="220"/>
      <c r="AA585" s="227"/>
      <c r="AT585" s="228" t="s">
        <v>156</v>
      </c>
      <c r="AU585" s="228" t="s">
        <v>99</v>
      </c>
      <c r="AV585" s="10" t="s">
        <v>99</v>
      </c>
      <c r="AW585" s="10" t="s">
        <v>33</v>
      </c>
      <c r="AX585" s="10" t="s">
        <v>75</v>
      </c>
      <c r="AY585" s="228" t="s">
        <v>148</v>
      </c>
    </row>
    <row r="586" spans="2:51" s="10" customFormat="1" ht="14.4" customHeight="1">
      <c r="B586" s="219"/>
      <c r="C586" s="220"/>
      <c r="D586" s="220"/>
      <c r="E586" s="221" t="s">
        <v>5</v>
      </c>
      <c r="F586" s="238" t="s">
        <v>310</v>
      </c>
      <c r="G586" s="220"/>
      <c r="H586" s="220"/>
      <c r="I586" s="220"/>
      <c r="J586" s="220"/>
      <c r="K586" s="224">
        <v>2.219</v>
      </c>
      <c r="L586" s="220"/>
      <c r="M586" s="220"/>
      <c r="N586" s="220"/>
      <c r="O586" s="220"/>
      <c r="P586" s="220"/>
      <c r="Q586" s="220"/>
      <c r="R586" s="225"/>
      <c r="T586" s="226"/>
      <c r="U586" s="220"/>
      <c r="V586" s="220"/>
      <c r="W586" s="220"/>
      <c r="X586" s="220"/>
      <c r="Y586" s="220"/>
      <c r="Z586" s="220"/>
      <c r="AA586" s="227"/>
      <c r="AT586" s="228" t="s">
        <v>156</v>
      </c>
      <c r="AU586" s="228" t="s">
        <v>99</v>
      </c>
      <c r="AV586" s="10" t="s">
        <v>99</v>
      </c>
      <c r="AW586" s="10" t="s">
        <v>33</v>
      </c>
      <c r="AX586" s="10" t="s">
        <v>75</v>
      </c>
      <c r="AY586" s="228" t="s">
        <v>148</v>
      </c>
    </row>
    <row r="587" spans="2:51" s="10" customFormat="1" ht="14.4" customHeight="1">
      <c r="B587" s="219"/>
      <c r="C587" s="220"/>
      <c r="D587" s="220"/>
      <c r="E587" s="221" t="s">
        <v>5</v>
      </c>
      <c r="F587" s="238" t="s">
        <v>311</v>
      </c>
      <c r="G587" s="220"/>
      <c r="H587" s="220"/>
      <c r="I587" s="220"/>
      <c r="J587" s="220"/>
      <c r="K587" s="224">
        <v>17.28</v>
      </c>
      <c r="L587" s="220"/>
      <c r="M587" s="220"/>
      <c r="N587" s="220"/>
      <c r="O587" s="220"/>
      <c r="P587" s="220"/>
      <c r="Q587" s="220"/>
      <c r="R587" s="225"/>
      <c r="T587" s="226"/>
      <c r="U587" s="220"/>
      <c r="V587" s="220"/>
      <c r="W587" s="220"/>
      <c r="X587" s="220"/>
      <c r="Y587" s="220"/>
      <c r="Z587" s="220"/>
      <c r="AA587" s="227"/>
      <c r="AT587" s="228" t="s">
        <v>156</v>
      </c>
      <c r="AU587" s="228" t="s">
        <v>99</v>
      </c>
      <c r="AV587" s="10" t="s">
        <v>99</v>
      </c>
      <c r="AW587" s="10" t="s">
        <v>33</v>
      </c>
      <c r="AX587" s="10" t="s">
        <v>75</v>
      </c>
      <c r="AY587" s="228" t="s">
        <v>148</v>
      </c>
    </row>
    <row r="588" spans="2:51" s="10" customFormat="1" ht="14.4" customHeight="1">
      <c r="B588" s="219"/>
      <c r="C588" s="220"/>
      <c r="D588" s="220"/>
      <c r="E588" s="221" t="s">
        <v>5</v>
      </c>
      <c r="F588" s="238" t="s">
        <v>312</v>
      </c>
      <c r="G588" s="220"/>
      <c r="H588" s="220"/>
      <c r="I588" s="220"/>
      <c r="J588" s="220"/>
      <c r="K588" s="224">
        <v>36.965</v>
      </c>
      <c r="L588" s="220"/>
      <c r="M588" s="220"/>
      <c r="N588" s="220"/>
      <c r="O588" s="220"/>
      <c r="P588" s="220"/>
      <c r="Q588" s="220"/>
      <c r="R588" s="225"/>
      <c r="T588" s="226"/>
      <c r="U588" s="220"/>
      <c r="V588" s="220"/>
      <c r="W588" s="220"/>
      <c r="X588" s="220"/>
      <c r="Y588" s="220"/>
      <c r="Z588" s="220"/>
      <c r="AA588" s="227"/>
      <c r="AT588" s="228" t="s">
        <v>156</v>
      </c>
      <c r="AU588" s="228" t="s">
        <v>99</v>
      </c>
      <c r="AV588" s="10" t="s">
        <v>99</v>
      </c>
      <c r="AW588" s="10" t="s">
        <v>33</v>
      </c>
      <c r="AX588" s="10" t="s">
        <v>75</v>
      </c>
      <c r="AY588" s="228" t="s">
        <v>148</v>
      </c>
    </row>
    <row r="589" spans="2:51" s="10" customFormat="1" ht="14.4" customHeight="1">
      <c r="B589" s="219"/>
      <c r="C589" s="220"/>
      <c r="D589" s="220"/>
      <c r="E589" s="221" t="s">
        <v>5</v>
      </c>
      <c r="F589" s="238" t="s">
        <v>313</v>
      </c>
      <c r="G589" s="220"/>
      <c r="H589" s="220"/>
      <c r="I589" s="220"/>
      <c r="J589" s="220"/>
      <c r="K589" s="224">
        <v>0.998</v>
      </c>
      <c r="L589" s="220"/>
      <c r="M589" s="220"/>
      <c r="N589" s="220"/>
      <c r="O589" s="220"/>
      <c r="P589" s="220"/>
      <c r="Q589" s="220"/>
      <c r="R589" s="225"/>
      <c r="T589" s="226"/>
      <c r="U589" s="220"/>
      <c r="V589" s="220"/>
      <c r="W589" s="220"/>
      <c r="X589" s="220"/>
      <c r="Y589" s="220"/>
      <c r="Z589" s="220"/>
      <c r="AA589" s="227"/>
      <c r="AT589" s="228" t="s">
        <v>156</v>
      </c>
      <c r="AU589" s="228" t="s">
        <v>99</v>
      </c>
      <c r="AV589" s="10" t="s">
        <v>99</v>
      </c>
      <c r="AW589" s="10" t="s">
        <v>33</v>
      </c>
      <c r="AX589" s="10" t="s">
        <v>75</v>
      </c>
      <c r="AY589" s="228" t="s">
        <v>148</v>
      </c>
    </row>
    <row r="590" spans="2:51" s="10" customFormat="1" ht="14.4" customHeight="1">
      <c r="B590" s="219"/>
      <c r="C590" s="220"/>
      <c r="D590" s="220"/>
      <c r="E590" s="221" t="s">
        <v>5</v>
      </c>
      <c r="F590" s="238" t="s">
        <v>314</v>
      </c>
      <c r="G590" s="220"/>
      <c r="H590" s="220"/>
      <c r="I590" s="220"/>
      <c r="J590" s="220"/>
      <c r="K590" s="224">
        <v>6.48</v>
      </c>
      <c r="L590" s="220"/>
      <c r="M590" s="220"/>
      <c r="N590" s="220"/>
      <c r="O590" s="220"/>
      <c r="P590" s="220"/>
      <c r="Q590" s="220"/>
      <c r="R590" s="225"/>
      <c r="T590" s="226"/>
      <c r="U590" s="220"/>
      <c r="V590" s="220"/>
      <c r="W590" s="220"/>
      <c r="X590" s="220"/>
      <c r="Y590" s="220"/>
      <c r="Z590" s="220"/>
      <c r="AA590" s="227"/>
      <c r="AT590" s="228" t="s">
        <v>156</v>
      </c>
      <c r="AU590" s="228" t="s">
        <v>99</v>
      </c>
      <c r="AV590" s="10" t="s">
        <v>99</v>
      </c>
      <c r="AW590" s="10" t="s">
        <v>33</v>
      </c>
      <c r="AX590" s="10" t="s">
        <v>75</v>
      </c>
      <c r="AY590" s="228" t="s">
        <v>148</v>
      </c>
    </row>
    <row r="591" spans="2:51" s="12" customFormat="1" ht="14.4" customHeight="1">
      <c r="B591" s="239"/>
      <c r="C591" s="240"/>
      <c r="D591" s="240"/>
      <c r="E591" s="241" t="s">
        <v>5</v>
      </c>
      <c r="F591" s="242" t="s">
        <v>178</v>
      </c>
      <c r="G591" s="240"/>
      <c r="H591" s="240"/>
      <c r="I591" s="240"/>
      <c r="J591" s="240"/>
      <c r="K591" s="243">
        <v>218.273</v>
      </c>
      <c r="L591" s="240"/>
      <c r="M591" s="240"/>
      <c r="N591" s="240"/>
      <c r="O591" s="240"/>
      <c r="P591" s="240"/>
      <c r="Q591" s="240"/>
      <c r="R591" s="244"/>
      <c r="T591" s="245"/>
      <c r="U591" s="240"/>
      <c r="V591" s="240"/>
      <c r="W591" s="240"/>
      <c r="X591" s="240"/>
      <c r="Y591" s="240"/>
      <c r="Z591" s="240"/>
      <c r="AA591" s="246"/>
      <c r="AT591" s="247" t="s">
        <v>156</v>
      </c>
      <c r="AU591" s="247" t="s">
        <v>99</v>
      </c>
      <c r="AV591" s="12" t="s">
        <v>153</v>
      </c>
      <c r="AW591" s="12" t="s">
        <v>33</v>
      </c>
      <c r="AX591" s="12" t="s">
        <v>83</v>
      </c>
      <c r="AY591" s="247" t="s">
        <v>148</v>
      </c>
    </row>
    <row r="592" spans="2:65" s="1" customFormat="1" ht="34.2" customHeight="1">
      <c r="B592" s="174"/>
      <c r="C592" s="209" t="s">
        <v>521</v>
      </c>
      <c r="D592" s="209" t="s">
        <v>149</v>
      </c>
      <c r="E592" s="210" t="s">
        <v>522</v>
      </c>
      <c r="F592" s="211" t="s">
        <v>523</v>
      </c>
      <c r="G592" s="211"/>
      <c r="H592" s="211"/>
      <c r="I592" s="211"/>
      <c r="J592" s="212" t="s">
        <v>159</v>
      </c>
      <c r="K592" s="213">
        <v>2.095</v>
      </c>
      <c r="L592" s="214">
        <v>0</v>
      </c>
      <c r="M592" s="214"/>
      <c r="N592" s="215">
        <f>ROUND(L592*K592,2)</f>
        <v>0</v>
      </c>
      <c r="O592" s="215"/>
      <c r="P592" s="215"/>
      <c r="Q592" s="215"/>
      <c r="R592" s="178"/>
      <c r="T592" s="216" t="s">
        <v>5</v>
      </c>
      <c r="U592" s="57" t="s">
        <v>40</v>
      </c>
      <c r="V592" s="48"/>
      <c r="W592" s="217">
        <f>V592*K592</f>
        <v>0</v>
      </c>
      <c r="X592" s="217">
        <v>0</v>
      </c>
      <c r="Y592" s="217">
        <f>X592*K592</f>
        <v>0</v>
      </c>
      <c r="Z592" s="217">
        <v>0</v>
      </c>
      <c r="AA592" s="218">
        <f>Z592*K592</f>
        <v>0</v>
      </c>
      <c r="AR592" s="23" t="s">
        <v>238</v>
      </c>
      <c r="AT592" s="23" t="s">
        <v>149</v>
      </c>
      <c r="AU592" s="23" t="s">
        <v>99</v>
      </c>
      <c r="AY592" s="23" t="s">
        <v>148</v>
      </c>
      <c r="BE592" s="133">
        <f>IF(U592="základní",N592,0)</f>
        <v>0</v>
      </c>
      <c r="BF592" s="133">
        <f>IF(U592="snížená",N592,0)</f>
        <v>0</v>
      </c>
      <c r="BG592" s="133">
        <f>IF(U592="zákl. přenesená",N592,0)</f>
        <v>0</v>
      </c>
      <c r="BH592" s="133">
        <f>IF(U592="sníž. přenesená",N592,0)</f>
        <v>0</v>
      </c>
      <c r="BI592" s="133">
        <f>IF(U592="nulová",N592,0)</f>
        <v>0</v>
      </c>
      <c r="BJ592" s="23" t="s">
        <v>83</v>
      </c>
      <c r="BK592" s="133">
        <f>ROUND(L592*K592,2)</f>
        <v>0</v>
      </c>
      <c r="BL592" s="23" t="s">
        <v>238</v>
      </c>
      <c r="BM592" s="23" t="s">
        <v>524</v>
      </c>
    </row>
    <row r="593" spans="2:51" s="10" customFormat="1" ht="14.4" customHeight="1">
      <c r="B593" s="219"/>
      <c r="C593" s="220"/>
      <c r="D593" s="220"/>
      <c r="E593" s="221" t="s">
        <v>5</v>
      </c>
      <c r="F593" s="222" t="s">
        <v>525</v>
      </c>
      <c r="G593" s="223"/>
      <c r="H593" s="223"/>
      <c r="I593" s="223"/>
      <c r="J593" s="220"/>
      <c r="K593" s="224">
        <v>1.01</v>
      </c>
      <c r="L593" s="220"/>
      <c r="M593" s="220"/>
      <c r="N593" s="220"/>
      <c r="O593" s="220"/>
      <c r="P593" s="220"/>
      <c r="Q593" s="220"/>
      <c r="R593" s="225"/>
      <c r="T593" s="226"/>
      <c r="U593" s="220"/>
      <c r="V593" s="220"/>
      <c r="W593" s="220"/>
      <c r="X593" s="220"/>
      <c r="Y593" s="220"/>
      <c r="Z593" s="220"/>
      <c r="AA593" s="227"/>
      <c r="AT593" s="228" t="s">
        <v>156</v>
      </c>
      <c r="AU593" s="228" t="s">
        <v>99</v>
      </c>
      <c r="AV593" s="10" t="s">
        <v>99</v>
      </c>
      <c r="AW593" s="10" t="s">
        <v>33</v>
      </c>
      <c r="AX593" s="10" t="s">
        <v>75</v>
      </c>
      <c r="AY593" s="228" t="s">
        <v>148</v>
      </c>
    </row>
    <row r="594" spans="2:51" s="10" customFormat="1" ht="14.4" customHeight="1">
      <c r="B594" s="219"/>
      <c r="C594" s="220"/>
      <c r="D594" s="220"/>
      <c r="E594" s="221" t="s">
        <v>5</v>
      </c>
      <c r="F594" s="238" t="s">
        <v>526</v>
      </c>
      <c r="G594" s="220"/>
      <c r="H594" s="220"/>
      <c r="I594" s="220"/>
      <c r="J594" s="220"/>
      <c r="K594" s="224">
        <v>1.085</v>
      </c>
      <c r="L594" s="220"/>
      <c r="M594" s="220"/>
      <c r="N594" s="220"/>
      <c r="O594" s="220"/>
      <c r="P594" s="220"/>
      <c r="Q594" s="220"/>
      <c r="R594" s="225"/>
      <c r="T594" s="226"/>
      <c r="U594" s="220"/>
      <c r="V594" s="220"/>
      <c r="W594" s="220"/>
      <c r="X594" s="220"/>
      <c r="Y594" s="220"/>
      <c r="Z594" s="220"/>
      <c r="AA594" s="227"/>
      <c r="AT594" s="228" t="s">
        <v>156</v>
      </c>
      <c r="AU594" s="228" t="s">
        <v>99</v>
      </c>
      <c r="AV594" s="10" t="s">
        <v>99</v>
      </c>
      <c r="AW594" s="10" t="s">
        <v>33</v>
      </c>
      <c r="AX594" s="10" t="s">
        <v>75</v>
      </c>
      <c r="AY594" s="228" t="s">
        <v>148</v>
      </c>
    </row>
    <row r="595" spans="2:51" s="12" customFormat="1" ht="14.4" customHeight="1">
      <c r="B595" s="239"/>
      <c r="C595" s="240"/>
      <c r="D595" s="240"/>
      <c r="E595" s="241" t="s">
        <v>5</v>
      </c>
      <c r="F595" s="242" t="s">
        <v>178</v>
      </c>
      <c r="G595" s="240"/>
      <c r="H595" s="240"/>
      <c r="I595" s="240"/>
      <c r="J595" s="240"/>
      <c r="K595" s="243">
        <v>2.095</v>
      </c>
      <c r="L595" s="240"/>
      <c r="M595" s="240"/>
      <c r="N595" s="240"/>
      <c r="O595" s="240"/>
      <c r="P595" s="240"/>
      <c r="Q595" s="240"/>
      <c r="R595" s="244"/>
      <c r="T595" s="245"/>
      <c r="U595" s="240"/>
      <c r="V595" s="240"/>
      <c r="W595" s="240"/>
      <c r="X595" s="240"/>
      <c r="Y595" s="240"/>
      <c r="Z595" s="240"/>
      <c r="AA595" s="246"/>
      <c r="AT595" s="247" t="s">
        <v>156</v>
      </c>
      <c r="AU595" s="247" t="s">
        <v>99</v>
      </c>
      <c r="AV595" s="12" t="s">
        <v>153</v>
      </c>
      <c r="AW595" s="12" t="s">
        <v>33</v>
      </c>
      <c r="AX595" s="12" t="s">
        <v>83</v>
      </c>
      <c r="AY595" s="247" t="s">
        <v>148</v>
      </c>
    </row>
    <row r="596" spans="2:65" s="1" customFormat="1" ht="68.4" customHeight="1">
      <c r="B596" s="174"/>
      <c r="C596" s="209" t="s">
        <v>527</v>
      </c>
      <c r="D596" s="209" t="s">
        <v>149</v>
      </c>
      <c r="E596" s="210" t="s">
        <v>528</v>
      </c>
      <c r="F596" s="211" t="s">
        <v>529</v>
      </c>
      <c r="G596" s="211"/>
      <c r="H596" s="211"/>
      <c r="I596" s="211"/>
      <c r="J596" s="212" t="s">
        <v>246</v>
      </c>
      <c r="K596" s="213">
        <v>1</v>
      </c>
      <c r="L596" s="214">
        <v>0</v>
      </c>
      <c r="M596" s="214"/>
      <c r="N596" s="215">
        <f>ROUND(L596*K596,2)</f>
        <v>0</v>
      </c>
      <c r="O596" s="215"/>
      <c r="P596" s="215"/>
      <c r="Q596" s="215"/>
      <c r="R596" s="178"/>
      <c r="T596" s="216" t="s">
        <v>5</v>
      </c>
      <c r="U596" s="57" t="s">
        <v>40</v>
      </c>
      <c r="V596" s="48"/>
      <c r="W596" s="217">
        <f>V596*K596</f>
        <v>0</v>
      </c>
      <c r="X596" s="217">
        <v>0</v>
      </c>
      <c r="Y596" s="217">
        <f>X596*K596</f>
        <v>0</v>
      </c>
      <c r="Z596" s="217">
        <v>0</v>
      </c>
      <c r="AA596" s="218">
        <f>Z596*K596</f>
        <v>0</v>
      </c>
      <c r="AR596" s="23" t="s">
        <v>238</v>
      </c>
      <c r="AT596" s="23" t="s">
        <v>149</v>
      </c>
      <c r="AU596" s="23" t="s">
        <v>99</v>
      </c>
      <c r="AY596" s="23" t="s">
        <v>148</v>
      </c>
      <c r="BE596" s="133">
        <f>IF(U596="základní",N596,0)</f>
        <v>0</v>
      </c>
      <c r="BF596" s="133">
        <f>IF(U596="snížená",N596,0)</f>
        <v>0</v>
      </c>
      <c r="BG596" s="133">
        <f>IF(U596="zákl. přenesená",N596,0)</f>
        <v>0</v>
      </c>
      <c r="BH596" s="133">
        <f>IF(U596="sníž. přenesená",N596,0)</f>
        <v>0</v>
      </c>
      <c r="BI596" s="133">
        <f>IF(U596="nulová",N596,0)</f>
        <v>0</v>
      </c>
      <c r="BJ596" s="23" t="s">
        <v>83</v>
      </c>
      <c r="BK596" s="133">
        <f>ROUND(L596*K596,2)</f>
        <v>0</v>
      </c>
      <c r="BL596" s="23" t="s">
        <v>238</v>
      </c>
      <c r="BM596" s="23" t="s">
        <v>530</v>
      </c>
    </row>
    <row r="597" spans="2:65" s="1" customFormat="1" ht="68.4" customHeight="1">
      <c r="B597" s="174"/>
      <c r="C597" s="209" t="s">
        <v>531</v>
      </c>
      <c r="D597" s="209" t="s">
        <v>149</v>
      </c>
      <c r="E597" s="210" t="s">
        <v>532</v>
      </c>
      <c r="F597" s="211" t="s">
        <v>533</v>
      </c>
      <c r="G597" s="211"/>
      <c r="H597" s="211"/>
      <c r="I597" s="211"/>
      <c r="J597" s="212" t="s">
        <v>246</v>
      </c>
      <c r="K597" s="213">
        <v>1</v>
      </c>
      <c r="L597" s="214">
        <v>0</v>
      </c>
      <c r="M597" s="214"/>
      <c r="N597" s="215">
        <f>ROUND(L597*K597,2)</f>
        <v>0</v>
      </c>
      <c r="O597" s="215"/>
      <c r="P597" s="215"/>
      <c r="Q597" s="215"/>
      <c r="R597" s="178"/>
      <c r="T597" s="216" t="s">
        <v>5</v>
      </c>
      <c r="U597" s="57" t="s">
        <v>40</v>
      </c>
      <c r="V597" s="48"/>
      <c r="W597" s="217">
        <f>V597*K597</f>
        <v>0</v>
      </c>
      <c r="X597" s="217">
        <v>0</v>
      </c>
      <c r="Y597" s="217">
        <f>X597*K597</f>
        <v>0</v>
      </c>
      <c r="Z597" s="217">
        <v>0</v>
      </c>
      <c r="AA597" s="218">
        <f>Z597*K597</f>
        <v>0</v>
      </c>
      <c r="AR597" s="23" t="s">
        <v>238</v>
      </c>
      <c r="AT597" s="23" t="s">
        <v>149</v>
      </c>
      <c r="AU597" s="23" t="s">
        <v>99</v>
      </c>
      <c r="AY597" s="23" t="s">
        <v>148</v>
      </c>
      <c r="BE597" s="133">
        <f>IF(U597="základní",N597,0)</f>
        <v>0</v>
      </c>
      <c r="BF597" s="133">
        <f>IF(U597="snížená",N597,0)</f>
        <v>0</v>
      </c>
      <c r="BG597" s="133">
        <f>IF(U597="zákl. přenesená",N597,0)</f>
        <v>0</v>
      </c>
      <c r="BH597" s="133">
        <f>IF(U597="sníž. přenesená",N597,0)</f>
        <v>0</v>
      </c>
      <c r="BI597" s="133">
        <f>IF(U597="nulová",N597,0)</f>
        <v>0</v>
      </c>
      <c r="BJ597" s="23" t="s">
        <v>83</v>
      </c>
      <c r="BK597" s="133">
        <f>ROUND(L597*K597,2)</f>
        <v>0</v>
      </c>
      <c r="BL597" s="23" t="s">
        <v>238</v>
      </c>
      <c r="BM597" s="23" t="s">
        <v>534</v>
      </c>
    </row>
    <row r="598" spans="2:65" s="1" customFormat="1" ht="68.4" customHeight="1">
      <c r="B598" s="174"/>
      <c r="C598" s="209" t="s">
        <v>535</v>
      </c>
      <c r="D598" s="209" t="s">
        <v>149</v>
      </c>
      <c r="E598" s="210" t="s">
        <v>536</v>
      </c>
      <c r="F598" s="211" t="s">
        <v>537</v>
      </c>
      <c r="G598" s="211"/>
      <c r="H598" s="211"/>
      <c r="I598" s="211"/>
      <c r="J598" s="212" t="s">
        <v>246</v>
      </c>
      <c r="K598" s="213">
        <v>1</v>
      </c>
      <c r="L598" s="214">
        <v>0</v>
      </c>
      <c r="M598" s="214"/>
      <c r="N598" s="215">
        <f>ROUND(L598*K598,2)</f>
        <v>0</v>
      </c>
      <c r="O598" s="215"/>
      <c r="P598" s="215"/>
      <c r="Q598" s="215"/>
      <c r="R598" s="178"/>
      <c r="T598" s="216" t="s">
        <v>5</v>
      </c>
      <c r="U598" s="57" t="s">
        <v>40</v>
      </c>
      <c r="V598" s="48"/>
      <c r="W598" s="217">
        <f>V598*K598</f>
        <v>0</v>
      </c>
      <c r="X598" s="217">
        <v>0</v>
      </c>
      <c r="Y598" s="217">
        <f>X598*K598</f>
        <v>0</v>
      </c>
      <c r="Z598" s="217">
        <v>0</v>
      </c>
      <c r="AA598" s="218">
        <f>Z598*K598</f>
        <v>0</v>
      </c>
      <c r="AR598" s="23" t="s">
        <v>238</v>
      </c>
      <c r="AT598" s="23" t="s">
        <v>149</v>
      </c>
      <c r="AU598" s="23" t="s">
        <v>99</v>
      </c>
      <c r="AY598" s="23" t="s">
        <v>148</v>
      </c>
      <c r="BE598" s="133">
        <f>IF(U598="základní",N598,0)</f>
        <v>0</v>
      </c>
      <c r="BF598" s="133">
        <f>IF(U598="snížená",N598,0)</f>
        <v>0</v>
      </c>
      <c r="BG598" s="133">
        <f>IF(U598="zákl. přenesená",N598,0)</f>
        <v>0</v>
      </c>
      <c r="BH598" s="133">
        <f>IF(U598="sníž. přenesená",N598,0)</f>
        <v>0</v>
      </c>
      <c r="BI598" s="133">
        <f>IF(U598="nulová",N598,0)</f>
        <v>0</v>
      </c>
      <c r="BJ598" s="23" t="s">
        <v>83</v>
      </c>
      <c r="BK598" s="133">
        <f>ROUND(L598*K598,2)</f>
        <v>0</v>
      </c>
      <c r="BL598" s="23" t="s">
        <v>238</v>
      </c>
      <c r="BM598" s="23" t="s">
        <v>538</v>
      </c>
    </row>
    <row r="599" spans="2:65" s="1" customFormat="1" ht="68.4" customHeight="1">
      <c r="B599" s="174"/>
      <c r="C599" s="209" t="s">
        <v>539</v>
      </c>
      <c r="D599" s="209" t="s">
        <v>149</v>
      </c>
      <c r="E599" s="210" t="s">
        <v>540</v>
      </c>
      <c r="F599" s="211" t="s">
        <v>541</v>
      </c>
      <c r="G599" s="211"/>
      <c r="H599" s="211"/>
      <c r="I599" s="211"/>
      <c r="J599" s="212" t="s">
        <v>246</v>
      </c>
      <c r="K599" s="213">
        <v>1</v>
      </c>
      <c r="L599" s="214">
        <v>0</v>
      </c>
      <c r="M599" s="214"/>
      <c r="N599" s="215">
        <f>ROUND(L599*K599,2)</f>
        <v>0</v>
      </c>
      <c r="O599" s="215"/>
      <c r="P599" s="215"/>
      <c r="Q599" s="215"/>
      <c r="R599" s="178"/>
      <c r="T599" s="216" t="s">
        <v>5</v>
      </c>
      <c r="U599" s="57" t="s">
        <v>40</v>
      </c>
      <c r="V599" s="48"/>
      <c r="W599" s="217">
        <f>V599*K599</f>
        <v>0</v>
      </c>
      <c r="X599" s="217">
        <v>0</v>
      </c>
      <c r="Y599" s="217">
        <f>X599*K599</f>
        <v>0</v>
      </c>
      <c r="Z599" s="217">
        <v>0</v>
      </c>
      <c r="AA599" s="218">
        <f>Z599*K599</f>
        <v>0</v>
      </c>
      <c r="AR599" s="23" t="s">
        <v>238</v>
      </c>
      <c r="AT599" s="23" t="s">
        <v>149</v>
      </c>
      <c r="AU599" s="23" t="s">
        <v>99</v>
      </c>
      <c r="AY599" s="23" t="s">
        <v>148</v>
      </c>
      <c r="BE599" s="133">
        <f>IF(U599="základní",N599,0)</f>
        <v>0</v>
      </c>
      <c r="BF599" s="133">
        <f>IF(U599="snížená",N599,0)</f>
        <v>0</v>
      </c>
      <c r="BG599" s="133">
        <f>IF(U599="zákl. přenesená",N599,0)</f>
        <v>0</v>
      </c>
      <c r="BH599" s="133">
        <f>IF(U599="sníž. přenesená",N599,0)</f>
        <v>0</v>
      </c>
      <c r="BI599" s="133">
        <f>IF(U599="nulová",N599,0)</f>
        <v>0</v>
      </c>
      <c r="BJ599" s="23" t="s">
        <v>83</v>
      </c>
      <c r="BK599" s="133">
        <f>ROUND(L599*K599,2)</f>
        <v>0</v>
      </c>
      <c r="BL599" s="23" t="s">
        <v>238</v>
      </c>
      <c r="BM599" s="23" t="s">
        <v>542</v>
      </c>
    </row>
    <row r="600" spans="2:65" s="1" customFormat="1" ht="79.8" customHeight="1">
      <c r="B600" s="174"/>
      <c r="C600" s="209" t="s">
        <v>543</v>
      </c>
      <c r="D600" s="209" t="s">
        <v>149</v>
      </c>
      <c r="E600" s="210" t="s">
        <v>544</v>
      </c>
      <c r="F600" s="211" t="s">
        <v>545</v>
      </c>
      <c r="G600" s="211"/>
      <c r="H600" s="211"/>
      <c r="I600" s="211"/>
      <c r="J600" s="212" t="s">
        <v>246</v>
      </c>
      <c r="K600" s="213">
        <v>1</v>
      </c>
      <c r="L600" s="214">
        <v>0</v>
      </c>
      <c r="M600" s="214"/>
      <c r="N600" s="215">
        <f>ROUND(L600*K600,2)</f>
        <v>0</v>
      </c>
      <c r="O600" s="215"/>
      <c r="P600" s="215"/>
      <c r="Q600" s="215"/>
      <c r="R600" s="178"/>
      <c r="T600" s="216" t="s">
        <v>5</v>
      </c>
      <c r="U600" s="57" t="s">
        <v>40</v>
      </c>
      <c r="V600" s="48"/>
      <c r="W600" s="217">
        <f>V600*K600</f>
        <v>0</v>
      </c>
      <c r="X600" s="217">
        <v>0</v>
      </c>
      <c r="Y600" s="217">
        <f>X600*K600</f>
        <v>0</v>
      </c>
      <c r="Z600" s="217">
        <v>0</v>
      </c>
      <c r="AA600" s="218">
        <f>Z600*K600</f>
        <v>0</v>
      </c>
      <c r="AR600" s="23" t="s">
        <v>238</v>
      </c>
      <c r="AT600" s="23" t="s">
        <v>149</v>
      </c>
      <c r="AU600" s="23" t="s">
        <v>99</v>
      </c>
      <c r="AY600" s="23" t="s">
        <v>148</v>
      </c>
      <c r="BE600" s="133">
        <f>IF(U600="základní",N600,0)</f>
        <v>0</v>
      </c>
      <c r="BF600" s="133">
        <f>IF(U600="snížená",N600,0)</f>
        <v>0</v>
      </c>
      <c r="BG600" s="133">
        <f>IF(U600="zákl. přenesená",N600,0)</f>
        <v>0</v>
      </c>
      <c r="BH600" s="133">
        <f>IF(U600="sníž. přenesená",N600,0)</f>
        <v>0</v>
      </c>
      <c r="BI600" s="133">
        <f>IF(U600="nulová",N600,0)</f>
        <v>0</v>
      </c>
      <c r="BJ600" s="23" t="s">
        <v>83</v>
      </c>
      <c r="BK600" s="133">
        <f>ROUND(L600*K600,2)</f>
        <v>0</v>
      </c>
      <c r="BL600" s="23" t="s">
        <v>238</v>
      </c>
      <c r="BM600" s="23" t="s">
        <v>546</v>
      </c>
    </row>
    <row r="601" spans="2:65" s="1" customFormat="1" ht="68.4" customHeight="1">
      <c r="B601" s="174"/>
      <c r="C601" s="209" t="s">
        <v>547</v>
      </c>
      <c r="D601" s="209" t="s">
        <v>149</v>
      </c>
      <c r="E601" s="210" t="s">
        <v>548</v>
      </c>
      <c r="F601" s="211" t="s">
        <v>549</v>
      </c>
      <c r="G601" s="211"/>
      <c r="H601" s="211"/>
      <c r="I601" s="211"/>
      <c r="J601" s="212" t="s">
        <v>246</v>
      </c>
      <c r="K601" s="213">
        <v>1</v>
      </c>
      <c r="L601" s="214">
        <v>0</v>
      </c>
      <c r="M601" s="214"/>
      <c r="N601" s="215">
        <f>ROUND(L601*K601,2)</f>
        <v>0</v>
      </c>
      <c r="O601" s="215"/>
      <c r="P601" s="215"/>
      <c r="Q601" s="215"/>
      <c r="R601" s="178"/>
      <c r="T601" s="216" t="s">
        <v>5</v>
      </c>
      <c r="U601" s="57" t="s">
        <v>40</v>
      </c>
      <c r="V601" s="48"/>
      <c r="W601" s="217">
        <f>V601*K601</f>
        <v>0</v>
      </c>
      <c r="X601" s="217">
        <v>0</v>
      </c>
      <c r="Y601" s="217">
        <f>X601*K601</f>
        <v>0</v>
      </c>
      <c r="Z601" s="217">
        <v>0</v>
      </c>
      <c r="AA601" s="218">
        <f>Z601*K601</f>
        <v>0</v>
      </c>
      <c r="AR601" s="23" t="s">
        <v>238</v>
      </c>
      <c r="AT601" s="23" t="s">
        <v>149</v>
      </c>
      <c r="AU601" s="23" t="s">
        <v>99</v>
      </c>
      <c r="AY601" s="23" t="s">
        <v>148</v>
      </c>
      <c r="BE601" s="133">
        <f>IF(U601="základní",N601,0)</f>
        <v>0</v>
      </c>
      <c r="BF601" s="133">
        <f>IF(U601="snížená",N601,0)</f>
        <v>0</v>
      </c>
      <c r="BG601" s="133">
        <f>IF(U601="zákl. přenesená",N601,0)</f>
        <v>0</v>
      </c>
      <c r="BH601" s="133">
        <f>IF(U601="sníž. přenesená",N601,0)</f>
        <v>0</v>
      </c>
      <c r="BI601" s="133">
        <f>IF(U601="nulová",N601,0)</f>
        <v>0</v>
      </c>
      <c r="BJ601" s="23" t="s">
        <v>83</v>
      </c>
      <c r="BK601" s="133">
        <f>ROUND(L601*K601,2)</f>
        <v>0</v>
      </c>
      <c r="BL601" s="23" t="s">
        <v>238</v>
      </c>
      <c r="BM601" s="23" t="s">
        <v>550</v>
      </c>
    </row>
    <row r="602" spans="2:65" s="1" customFormat="1" ht="79.8" customHeight="1">
      <c r="B602" s="174"/>
      <c r="C602" s="209" t="s">
        <v>551</v>
      </c>
      <c r="D602" s="209" t="s">
        <v>149</v>
      </c>
      <c r="E602" s="210" t="s">
        <v>552</v>
      </c>
      <c r="F602" s="211" t="s">
        <v>553</v>
      </c>
      <c r="G602" s="211"/>
      <c r="H602" s="211"/>
      <c r="I602" s="211"/>
      <c r="J602" s="212" t="s">
        <v>246</v>
      </c>
      <c r="K602" s="213">
        <v>1</v>
      </c>
      <c r="L602" s="214">
        <v>0</v>
      </c>
      <c r="M602" s="214"/>
      <c r="N602" s="215">
        <f>ROUND(L602*K602,2)</f>
        <v>0</v>
      </c>
      <c r="O602" s="215"/>
      <c r="P602" s="215"/>
      <c r="Q602" s="215"/>
      <c r="R602" s="178"/>
      <c r="T602" s="216" t="s">
        <v>5</v>
      </c>
      <c r="U602" s="57" t="s">
        <v>40</v>
      </c>
      <c r="V602" s="48"/>
      <c r="W602" s="217">
        <f>V602*K602</f>
        <v>0</v>
      </c>
      <c r="X602" s="217">
        <v>0</v>
      </c>
      <c r="Y602" s="217">
        <f>X602*K602</f>
        <v>0</v>
      </c>
      <c r="Z602" s="217">
        <v>0</v>
      </c>
      <c r="AA602" s="218">
        <f>Z602*K602</f>
        <v>0</v>
      </c>
      <c r="AR602" s="23" t="s">
        <v>238</v>
      </c>
      <c r="AT602" s="23" t="s">
        <v>149</v>
      </c>
      <c r="AU602" s="23" t="s">
        <v>99</v>
      </c>
      <c r="AY602" s="23" t="s">
        <v>148</v>
      </c>
      <c r="BE602" s="133">
        <f>IF(U602="základní",N602,0)</f>
        <v>0</v>
      </c>
      <c r="BF602" s="133">
        <f>IF(U602="snížená",N602,0)</f>
        <v>0</v>
      </c>
      <c r="BG602" s="133">
        <f>IF(U602="zákl. přenesená",N602,0)</f>
        <v>0</v>
      </c>
      <c r="BH602" s="133">
        <f>IF(U602="sníž. přenesená",N602,0)</f>
        <v>0</v>
      </c>
      <c r="BI602" s="133">
        <f>IF(U602="nulová",N602,0)</f>
        <v>0</v>
      </c>
      <c r="BJ602" s="23" t="s">
        <v>83</v>
      </c>
      <c r="BK602" s="133">
        <f>ROUND(L602*K602,2)</f>
        <v>0</v>
      </c>
      <c r="BL602" s="23" t="s">
        <v>238</v>
      </c>
      <c r="BM602" s="23" t="s">
        <v>554</v>
      </c>
    </row>
    <row r="603" spans="2:65" s="1" customFormat="1" ht="68.4" customHeight="1">
      <c r="B603" s="174"/>
      <c r="C603" s="209" t="s">
        <v>555</v>
      </c>
      <c r="D603" s="209" t="s">
        <v>149</v>
      </c>
      <c r="E603" s="210" t="s">
        <v>556</v>
      </c>
      <c r="F603" s="211" t="s">
        <v>557</v>
      </c>
      <c r="G603" s="211"/>
      <c r="H603" s="211"/>
      <c r="I603" s="211"/>
      <c r="J603" s="212" t="s">
        <v>246</v>
      </c>
      <c r="K603" s="213">
        <v>1</v>
      </c>
      <c r="L603" s="214">
        <v>0</v>
      </c>
      <c r="M603" s="214"/>
      <c r="N603" s="215">
        <f>ROUND(L603*K603,2)</f>
        <v>0</v>
      </c>
      <c r="O603" s="215"/>
      <c r="P603" s="215"/>
      <c r="Q603" s="215"/>
      <c r="R603" s="178"/>
      <c r="T603" s="216" t="s">
        <v>5</v>
      </c>
      <c r="U603" s="57" t="s">
        <v>40</v>
      </c>
      <c r="V603" s="48"/>
      <c r="W603" s="217">
        <f>V603*K603</f>
        <v>0</v>
      </c>
      <c r="X603" s="217">
        <v>0</v>
      </c>
      <c r="Y603" s="217">
        <f>X603*K603</f>
        <v>0</v>
      </c>
      <c r="Z603" s="217">
        <v>0</v>
      </c>
      <c r="AA603" s="218">
        <f>Z603*K603</f>
        <v>0</v>
      </c>
      <c r="AR603" s="23" t="s">
        <v>238</v>
      </c>
      <c r="AT603" s="23" t="s">
        <v>149</v>
      </c>
      <c r="AU603" s="23" t="s">
        <v>99</v>
      </c>
      <c r="AY603" s="23" t="s">
        <v>148</v>
      </c>
      <c r="BE603" s="133">
        <f>IF(U603="základní",N603,0)</f>
        <v>0</v>
      </c>
      <c r="BF603" s="133">
        <f>IF(U603="snížená",N603,0)</f>
        <v>0</v>
      </c>
      <c r="BG603" s="133">
        <f>IF(U603="zákl. přenesená",N603,0)</f>
        <v>0</v>
      </c>
      <c r="BH603" s="133">
        <f>IF(U603="sníž. přenesená",N603,0)</f>
        <v>0</v>
      </c>
      <c r="BI603" s="133">
        <f>IF(U603="nulová",N603,0)</f>
        <v>0</v>
      </c>
      <c r="BJ603" s="23" t="s">
        <v>83</v>
      </c>
      <c r="BK603" s="133">
        <f>ROUND(L603*K603,2)</f>
        <v>0</v>
      </c>
      <c r="BL603" s="23" t="s">
        <v>238</v>
      </c>
      <c r="BM603" s="23" t="s">
        <v>558</v>
      </c>
    </row>
    <row r="604" spans="2:65" s="1" customFormat="1" ht="22.8" customHeight="1">
      <c r="B604" s="174"/>
      <c r="C604" s="209" t="s">
        <v>559</v>
      </c>
      <c r="D604" s="209" t="s">
        <v>149</v>
      </c>
      <c r="E604" s="210" t="s">
        <v>560</v>
      </c>
      <c r="F604" s="211" t="s">
        <v>561</v>
      </c>
      <c r="G604" s="211"/>
      <c r="H604" s="211"/>
      <c r="I604" s="211"/>
      <c r="J604" s="212" t="s">
        <v>246</v>
      </c>
      <c r="K604" s="213">
        <v>190</v>
      </c>
      <c r="L604" s="214">
        <v>0</v>
      </c>
      <c r="M604" s="214"/>
      <c r="N604" s="215">
        <f>ROUND(L604*K604,2)</f>
        <v>0</v>
      </c>
      <c r="O604" s="215"/>
      <c r="P604" s="215"/>
      <c r="Q604" s="215"/>
      <c r="R604" s="178"/>
      <c r="T604" s="216" t="s">
        <v>5</v>
      </c>
      <c r="U604" s="57" t="s">
        <v>40</v>
      </c>
      <c r="V604" s="48"/>
      <c r="W604" s="217">
        <f>V604*K604</f>
        <v>0</v>
      </c>
      <c r="X604" s="217">
        <v>0</v>
      </c>
      <c r="Y604" s="217">
        <f>X604*K604</f>
        <v>0</v>
      </c>
      <c r="Z604" s="217">
        <v>0</v>
      </c>
      <c r="AA604" s="218">
        <f>Z604*K604</f>
        <v>0</v>
      </c>
      <c r="AR604" s="23" t="s">
        <v>238</v>
      </c>
      <c r="AT604" s="23" t="s">
        <v>149</v>
      </c>
      <c r="AU604" s="23" t="s">
        <v>99</v>
      </c>
      <c r="AY604" s="23" t="s">
        <v>148</v>
      </c>
      <c r="BE604" s="133">
        <f>IF(U604="základní",N604,0)</f>
        <v>0</v>
      </c>
      <c r="BF604" s="133">
        <f>IF(U604="snížená",N604,0)</f>
        <v>0</v>
      </c>
      <c r="BG604" s="133">
        <f>IF(U604="zákl. přenesená",N604,0)</f>
        <v>0</v>
      </c>
      <c r="BH604" s="133">
        <f>IF(U604="sníž. přenesená",N604,0)</f>
        <v>0</v>
      </c>
      <c r="BI604" s="133">
        <f>IF(U604="nulová",N604,0)</f>
        <v>0</v>
      </c>
      <c r="BJ604" s="23" t="s">
        <v>83</v>
      </c>
      <c r="BK604" s="133">
        <f>ROUND(L604*K604,2)</f>
        <v>0</v>
      </c>
      <c r="BL604" s="23" t="s">
        <v>238</v>
      </c>
      <c r="BM604" s="23" t="s">
        <v>562</v>
      </c>
    </row>
    <row r="605" spans="2:51" s="10" customFormat="1" ht="14.4" customHeight="1">
      <c r="B605" s="219"/>
      <c r="C605" s="220"/>
      <c r="D605" s="220"/>
      <c r="E605" s="221" t="s">
        <v>5</v>
      </c>
      <c r="F605" s="222" t="s">
        <v>563</v>
      </c>
      <c r="G605" s="223"/>
      <c r="H605" s="223"/>
      <c r="I605" s="223"/>
      <c r="J605" s="220"/>
      <c r="K605" s="224">
        <v>190</v>
      </c>
      <c r="L605" s="220"/>
      <c r="M605" s="220"/>
      <c r="N605" s="220"/>
      <c r="O605" s="220"/>
      <c r="P605" s="220"/>
      <c r="Q605" s="220"/>
      <c r="R605" s="225"/>
      <c r="T605" s="226"/>
      <c r="U605" s="220"/>
      <c r="V605" s="220"/>
      <c r="W605" s="220"/>
      <c r="X605" s="220"/>
      <c r="Y605" s="220"/>
      <c r="Z605" s="220"/>
      <c r="AA605" s="227"/>
      <c r="AT605" s="228" t="s">
        <v>156</v>
      </c>
      <c r="AU605" s="228" t="s">
        <v>99</v>
      </c>
      <c r="AV605" s="10" t="s">
        <v>99</v>
      </c>
      <c r="AW605" s="10" t="s">
        <v>33</v>
      </c>
      <c r="AX605" s="10" t="s">
        <v>83</v>
      </c>
      <c r="AY605" s="228" t="s">
        <v>148</v>
      </c>
    </row>
    <row r="606" spans="2:63" s="9" customFormat="1" ht="29.85" customHeight="1">
      <c r="B606" s="196"/>
      <c r="C606" s="197"/>
      <c r="D606" s="206" t="s">
        <v>118</v>
      </c>
      <c r="E606" s="206"/>
      <c r="F606" s="206"/>
      <c r="G606" s="206"/>
      <c r="H606" s="206"/>
      <c r="I606" s="206"/>
      <c r="J606" s="206"/>
      <c r="K606" s="206"/>
      <c r="L606" s="206"/>
      <c r="M606" s="206"/>
      <c r="N606" s="207">
        <f>BK606</f>
        <v>0</v>
      </c>
      <c r="O606" s="208"/>
      <c r="P606" s="208"/>
      <c r="Q606" s="208"/>
      <c r="R606" s="199"/>
      <c r="T606" s="200"/>
      <c r="U606" s="197"/>
      <c r="V606" s="197"/>
      <c r="W606" s="201">
        <f>SUM(W607:W611)</f>
        <v>0</v>
      </c>
      <c r="X606" s="197"/>
      <c r="Y606" s="201">
        <f>SUM(Y607:Y611)</f>
        <v>0.017301999999999998</v>
      </c>
      <c r="Z606" s="197"/>
      <c r="AA606" s="202">
        <f>SUM(AA607:AA611)</f>
        <v>0</v>
      </c>
      <c r="AR606" s="203" t="s">
        <v>99</v>
      </c>
      <c r="AT606" s="204" t="s">
        <v>74</v>
      </c>
      <c r="AU606" s="204" t="s">
        <v>83</v>
      </c>
      <c r="AY606" s="203" t="s">
        <v>148</v>
      </c>
      <c r="BK606" s="205">
        <f>SUM(BK607:BK611)</f>
        <v>0</v>
      </c>
    </row>
    <row r="607" spans="2:65" s="1" customFormat="1" ht="34.2" customHeight="1">
      <c r="B607" s="174"/>
      <c r="C607" s="209" t="s">
        <v>564</v>
      </c>
      <c r="D607" s="209" t="s">
        <v>149</v>
      </c>
      <c r="E607" s="210" t="s">
        <v>565</v>
      </c>
      <c r="F607" s="211" t="s">
        <v>566</v>
      </c>
      <c r="G607" s="211"/>
      <c r="H607" s="211"/>
      <c r="I607" s="211"/>
      <c r="J607" s="212" t="s">
        <v>159</v>
      </c>
      <c r="K607" s="213">
        <v>1.008</v>
      </c>
      <c r="L607" s="214">
        <v>0</v>
      </c>
      <c r="M607" s="214"/>
      <c r="N607" s="215">
        <f>ROUND(L607*K607,2)</f>
        <v>0</v>
      </c>
      <c r="O607" s="215"/>
      <c r="P607" s="215"/>
      <c r="Q607" s="215"/>
      <c r="R607" s="178"/>
      <c r="T607" s="216" t="s">
        <v>5</v>
      </c>
      <c r="U607" s="57" t="s">
        <v>40</v>
      </c>
      <c r="V607" s="48"/>
      <c r="W607" s="217">
        <f>V607*K607</f>
        <v>0</v>
      </c>
      <c r="X607" s="217">
        <v>0.003</v>
      </c>
      <c r="Y607" s="217">
        <f>X607*K607</f>
        <v>0.003024</v>
      </c>
      <c r="Z607" s="217">
        <v>0</v>
      </c>
      <c r="AA607" s="218">
        <f>Z607*K607</f>
        <v>0</v>
      </c>
      <c r="AR607" s="23" t="s">
        <v>238</v>
      </c>
      <c r="AT607" s="23" t="s">
        <v>149</v>
      </c>
      <c r="AU607" s="23" t="s">
        <v>99</v>
      </c>
      <c r="AY607" s="23" t="s">
        <v>148</v>
      </c>
      <c r="BE607" s="133">
        <f>IF(U607="základní",N607,0)</f>
        <v>0</v>
      </c>
      <c r="BF607" s="133">
        <f>IF(U607="snížená",N607,0)</f>
        <v>0</v>
      </c>
      <c r="BG607" s="133">
        <f>IF(U607="zákl. přenesená",N607,0)</f>
        <v>0</v>
      </c>
      <c r="BH607" s="133">
        <f>IF(U607="sníž. přenesená",N607,0)</f>
        <v>0</v>
      </c>
      <c r="BI607" s="133">
        <f>IF(U607="nulová",N607,0)</f>
        <v>0</v>
      </c>
      <c r="BJ607" s="23" t="s">
        <v>83</v>
      </c>
      <c r="BK607" s="133">
        <f>ROUND(L607*K607,2)</f>
        <v>0</v>
      </c>
      <c r="BL607" s="23" t="s">
        <v>238</v>
      </c>
      <c r="BM607" s="23" t="s">
        <v>567</v>
      </c>
    </row>
    <row r="608" spans="2:51" s="10" customFormat="1" ht="14.4" customHeight="1">
      <c r="B608" s="219"/>
      <c r="C608" s="220"/>
      <c r="D608" s="220"/>
      <c r="E608" s="221" t="s">
        <v>5</v>
      </c>
      <c r="F608" s="222" t="s">
        <v>191</v>
      </c>
      <c r="G608" s="223"/>
      <c r="H608" s="223"/>
      <c r="I608" s="223"/>
      <c r="J608" s="220"/>
      <c r="K608" s="224">
        <v>1.008</v>
      </c>
      <c r="L608" s="220"/>
      <c r="M608" s="220"/>
      <c r="N608" s="220"/>
      <c r="O608" s="220"/>
      <c r="P608" s="220"/>
      <c r="Q608" s="220"/>
      <c r="R608" s="225"/>
      <c r="T608" s="226"/>
      <c r="U608" s="220"/>
      <c r="V608" s="220"/>
      <c r="W608" s="220"/>
      <c r="X608" s="220"/>
      <c r="Y608" s="220"/>
      <c r="Z608" s="220"/>
      <c r="AA608" s="227"/>
      <c r="AT608" s="228" t="s">
        <v>156</v>
      </c>
      <c r="AU608" s="228" t="s">
        <v>99</v>
      </c>
      <c r="AV608" s="10" t="s">
        <v>99</v>
      </c>
      <c r="AW608" s="10" t="s">
        <v>33</v>
      </c>
      <c r="AX608" s="10" t="s">
        <v>83</v>
      </c>
      <c r="AY608" s="228" t="s">
        <v>148</v>
      </c>
    </row>
    <row r="609" spans="2:65" s="1" customFormat="1" ht="14.4" customHeight="1">
      <c r="B609" s="174"/>
      <c r="C609" s="253" t="s">
        <v>568</v>
      </c>
      <c r="D609" s="253" t="s">
        <v>569</v>
      </c>
      <c r="E609" s="254" t="s">
        <v>570</v>
      </c>
      <c r="F609" s="255" t="s">
        <v>571</v>
      </c>
      <c r="G609" s="255"/>
      <c r="H609" s="255"/>
      <c r="I609" s="255"/>
      <c r="J609" s="256" t="s">
        <v>159</v>
      </c>
      <c r="K609" s="257">
        <v>1.21</v>
      </c>
      <c r="L609" s="258">
        <v>0</v>
      </c>
      <c r="M609" s="258"/>
      <c r="N609" s="259">
        <f>ROUND(L609*K609,2)</f>
        <v>0</v>
      </c>
      <c r="O609" s="215"/>
      <c r="P609" s="215"/>
      <c r="Q609" s="215"/>
      <c r="R609" s="178"/>
      <c r="T609" s="216" t="s">
        <v>5</v>
      </c>
      <c r="U609" s="57" t="s">
        <v>40</v>
      </c>
      <c r="V609" s="48"/>
      <c r="W609" s="217">
        <f>V609*K609</f>
        <v>0</v>
      </c>
      <c r="X609" s="217">
        <v>0.0118</v>
      </c>
      <c r="Y609" s="217">
        <f>X609*K609</f>
        <v>0.014277999999999999</v>
      </c>
      <c r="Z609" s="217">
        <v>0</v>
      </c>
      <c r="AA609" s="218">
        <f>Z609*K609</f>
        <v>0</v>
      </c>
      <c r="AR609" s="23" t="s">
        <v>347</v>
      </c>
      <c r="AT609" s="23" t="s">
        <v>569</v>
      </c>
      <c r="AU609" s="23" t="s">
        <v>99</v>
      </c>
      <c r="AY609" s="23" t="s">
        <v>148</v>
      </c>
      <c r="BE609" s="133">
        <f>IF(U609="základní",N609,0)</f>
        <v>0</v>
      </c>
      <c r="BF609" s="133">
        <f>IF(U609="snížená",N609,0)</f>
        <v>0</v>
      </c>
      <c r="BG609" s="133">
        <f>IF(U609="zákl. přenesená",N609,0)</f>
        <v>0</v>
      </c>
      <c r="BH609" s="133">
        <f>IF(U609="sníž. přenesená",N609,0)</f>
        <v>0</v>
      </c>
      <c r="BI609" s="133">
        <f>IF(U609="nulová",N609,0)</f>
        <v>0</v>
      </c>
      <c r="BJ609" s="23" t="s">
        <v>83</v>
      </c>
      <c r="BK609" s="133">
        <f>ROUND(L609*K609,2)</f>
        <v>0</v>
      </c>
      <c r="BL609" s="23" t="s">
        <v>238</v>
      </c>
      <c r="BM609" s="23" t="s">
        <v>572</v>
      </c>
    </row>
    <row r="610" spans="2:51" s="10" customFormat="1" ht="14.4" customHeight="1">
      <c r="B610" s="219"/>
      <c r="C610" s="220"/>
      <c r="D610" s="220"/>
      <c r="E610" s="221" t="s">
        <v>5</v>
      </c>
      <c r="F610" s="222" t="s">
        <v>573</v>
      </c>
      <c r="G610" s="223"/>
      <c r="H610" s="223"/>
      <c r="I610" s="223"/>
      <c r="J610" s="220"/>
      <c r="K610" s="224">
        <v>1.21</v>
      </c>
      <c r="L610" s="220"/>
      <c r="M610" s="220"/>
      <c r="N610" s="220"/>
      <c r="O610" s="220"/>
      <c r="P610" s="220"/>
      <c r="Q610" s="220"/>
      <c r="R610" s="225"/>
      <c r="T610" s="226"/>
      <c r="U610" s="220"/>
      <c r="V610" s="220"/>
      <c r="W610" s="220"/>
      <c r="X610" s="220"/>
      <c r="Y610" s="220"/>
      <c r="Z610" s="220"/>
      <c r="AA610" s="227"/>
      <c r="AT610" s="228" t="s">
        <v>156</v>
      </c>
      <c r="AU610" s="228" t="s">
        <v>99</v>
      </c>
      <c r="AV610" s="10" t="s">
        <v>99</v>
      </c>
      <c r="AW610" s="10" t="s">
        <v>33</v>
      </c>
      <c r="AX610" s="10" t="s">
        <v>83</v>
      </c>
      <c r="AY610" s="228" t="s">
        <v>148</v>
      </c>
    </row>
    <row r="611" spans="2:65" s="1" customFormat="1" ht="22.8" customHeight="1">
      <c r="B611" s="174"/>
      <c r="C611" s="209" t="s">
        <v>574</v>
      </c>
      <c r="D611" s="209" t="s">
        <v>149</v>
      </c>
      <c r="E611" s="210" t="s">
        <v>575</v>
      </c>
      <c r="F611" s="211" t="s">
        <v>576</v>
      </c>
      <c r="G611" s="211"/>
      <c r="H611" s="211"/>
      <c r="I611" s="211"/>
      <c r="J611" s="212" t="s">
        <v>384</v>
      </c>
      <c r="K611" s="213">
        <v>0.017</v>
      </c>
      <c r="L611" s="214">
        <v>0</v>
      </c>
      <c r="M611" s="214"/>
      <c r="N611" s="215">
        <f>ROUND(L611*K611,2)</f>
        <v>0</v>
      </c>
      <c r="O611" s="215"/>
      <c r="P611" s="215"/>
      <c r="Q611" s="215"/>
      <c r="R611" s="178"/>
      <c r="T611" s="216" t="s">
        <v>5</v>
      </c>
      <c r="U611" s="57" t="s">
        <v>40</v>
      </c>
      <c r="V611" s="48"/>
      <c r="W611" s="217">
        <f>V611*K611</f>
        <v>0</v>
      </c>
      <c r="X611" s="217">
        <v>0</v>
      </c>
      <c r="Y611" s="217">
        <f>X611*K611</f>
        <v>0</v>
      </c>
      <c r="Z611" s="217">
        <v>0</v>
      </c>
      <c r="AA611" s="218">
        <f>Z611*K611</f>
        <v>0</v>
      </c>
      <c r="AR611" s="23" t="s">
        <v>238</v>
      </c>
      <c r="AT611" s="23" t="s">
        <v>149</v>
      </c>
      <c r="AU611" s="23" t="s">
        <v>99</v>
      </c>
      <c r="AY611" s="23" t="s">
        <v>148</v>
      </c>
      <c r="BE611" s="133">
        <f>IF(U611="základní",N611,0)</f>
        <v>0</v>
      </c>
      <c r="BF611" s="133">
        <f>IF(U611="snížená",N611,0)</f>
        <v>0</v>
      </c>
      <c r="BG611" s="133">
        <f>IF(U611="zákl. přenesená",N611,0)</f>
        <v>0</v>
      </c>
      <c r="BH611" s="133">
        <f>IF(U611="sníž. přenesená",N611,0)</f>
        <v>0</v>
      </c>
      <c r="BI611" s="133">
        <f>IF(U611="nulová",N611,0)</f>
        <v>0</v>
      </c>
      <c r="BJ611" s="23" t="s">
        <v>83</v>
      </c>
      <c r="BK611" s="133">
        <f>ROUND(L611*K611,2)</f>
        <v>0</v>
      </c>
      <c r="BL611" s="23" t="s">
        <v>238</v>
      </c>
      <c r="BM611" s="23" t="s">
        <v>577</v>
      </c>
    </row>
    <row r="612" spans="2:63" s="9" customFormat="1" ht="29.85" customHeight="1">
      <c r="B612" s="196"/>
      <c r="C612" s="197"/>
      <c r="D612" s="206" t="s">
        <v>119</v>
      </c>
      <c r="E612" s="206"/>
      <c r="F612" s="206"/>
      <c r="G612" s="206"/>
      <c r="H612" s="206"/>
      <c r="I612" s="206"/>
      <c r="J612" s="206"/>
      <c r="K612" s="206"/>
      <c r="L612" s="206"/>
      <c r="M612" s="206"/>
      <c r="N612" s="251">
        <f>BK612</f>
        <v>0</v>
      </c>
      <c r="O612" s="252"/>
      <c r="P612" s="252"/>
      <c r="Q612" s="252"/>
      <c r="R612" s="199"/>
      <c r="T612" s="200"/>
      <c r="U612" s="197"/>
      <c r="V612" s="197"/>
      <c r="W612" s="201">
        <f>SUM(W613:W767)</f>
        <v>0</v>
      </c>
      <c r="X612" s="197"/>
      <c r="Y612" s="201">
        <f>SUM(Y613:Y767)</f>
        <v>0.15427069999999996</v>
      </c>
      <c r="Z612" s="197"/>
      <c r="AA612" s="202">
        <f>SUM(AA613:AA767)</f>
        <v>0</v>
      </c>
      <c r="AR612" s="203" t="s">
        <v>99</v>
      </c>
      <c r="AT612" s="204" t="s">
        <v>74</v>
      </c>
      <c r="AU612" s="204" t="s">
        <v>83</v>
      </c>
      <c r="AY612" s="203" t="s">
        <v>148</v>
      </c>
      <c r="BK612" s="205">
        <f>SUM(BK613:BK767)</f>
        <v>0</v>
      </c>
    </row>
    <row r="613" spans="2:65" s="1" customFormat="1" ht="14.4" customHeight="1">
      <c r="B613" s="174"/>
      <c r="C613" s="209" t="s">
        <v>578</v>
      </c>
      <c r="D613" s="209" t="s">
        <v>149</v>
      </c>
      <c r="E613" s="210" t="s">
        <v>579</v>
      </c>
      <c r="F613" s="211" t="s">
        <v>580</v>
      </c>
      <c r="G613" s="211"/>
      <c r="H613" s="211"/>
      <c r="I613" s="211"/>
      <c r="J613" s="212" t="s">
        <v>159</v>
      </c>
      <c r="K613" s="213">
        <v>452.989</v>
      </c>
      <c r="L613" s="214">
        <v>0</v>
      </c>
      <c r="M613" s="214"/>
      <c r="N613" s="215">
        <f>ROUND(L613*K613,2)</f>
        <v>0</v>
      </c>
      <c r="O613" s="215"/>
      <c r="P613" s="215"/>
      <c r="Q613" s="215"/>
      <c r="R613" s="178"/>
      <c r="T613" s="216" t="s">
        <v>5</v>
      </c>
      <c r="U613" s="57" t="s">
        <v>40</v>
      </c>
      <c r="V613" s="48"/>
      <c r="W613" s="217">
        <f>V613*K613</f>
        <v>0</v>
      </c>
      <c r="X613" s="217">
        <v>7E-05</v>
      </c>
      <c r="Y613" s="217">
        <f>X613*K613</f>
        <v>0.03170923</v>
      </c>
      <c r="Z613" s="217">
        <v>0</v>
      </c>
      <c r="AA613" s="218">
        <f>Z613*K613</f>
        <v>0</v>
      </c>
      <c r="AR613" s="23" t="s">
        <v>238</v>
      </c>
      <c r="AT613" s="23" t="s">
        <v>149</v>
      </c>
      <c r="AU613" s="23" t="s">
        <v>99</v>
      </c>
      <c r="AY613" s="23" t="s">
        <v>148</v>
      </c>
      <c r="BE613" s="133">
        <f>IF(U613="základní",N613,0)</f>
        <v>0</v>
      </c>
      <c r="BF613" s="133">
        <f>IF(U613="snížená",N613,0)</f>
        <v>0</v>
      </c>
      <c r="BG613" s="133">
        <f>IF(U613="zákl. přenesená",N613,0)</f>
        <v>0</v>
      </c>
      <c r="BH613" s="133">
        <f>IF(U613="sníž. přenesená",N613,0)</f>
        <v>0</v>
      </c>
      <c r="BI613" s="133">
        <f>IF(U613="nulová",N613,0)</f>
        <v>0</v>
      </c>
      <c r="BJ613" s="23" t="s">
        <v>83</v>
      </c>
      <c r="BK613" s="133">
        <f>ROUND(L613*K613,2)</f>
        <v>0</v>
      </c>
      <c r="BL613" s="23" t="s">
        <v>238</v>
      </c>
      <c r="BM613" s="23" t="s">
        <v>581</v>
      </c>
    </row>
    <row r="614" spans="2:51" s="10" customFormat="1" ht="14.4" customHeight="1">
      <c r="B614" s="219"/>
      <c r="C614" s="220"/>
      <c r="D614" s="220"/>
      <c r="E614" s="221" t="s">
        <v>5</v>
      </c>
      <c r="F614" s="222" t="s">
        <v>582</v>
      </c>
      <c r="G614" s="223"/>
      <c r="H614" s="223"/>
      <c r="I614" s="223"/>
      <c r="J614" s="220"/>
      <c r="K614" s="224">
        <v>3.917</v>
      </c>
      <c r="L614" s="220"/>
      <c r="M614" s="220"/>
      <c r="N614" s="220"/>
      <c r="O614" s="220"/>
      <c r="P614" s="220"/>
      <c r="Q614" s="220"/>
      <c r="R614" s="225"/>
      <c r="T614" s="226"/>
      <c r="U614" s="220"/>
      <c r="V614" s="220"/>
      <c r="W614" s="220"/>
      <c r="X614" s="220"/>
      <c r="Y614" s="220"/>
      <c r="Z614" s="220"/>
      <c r="AA614" s="227"/>
      <c r="AT614" s="228" t="s">
        <v>156</v>
      </c>
      <c r="AU614" s="228" t="s">
        <v>99</v>
      </c>
      <c r="AV614" s="10" t="s">
        <v>99</v>
      </c>
      <c r="AW614" s="10" t="s">
        <v>33</v>
      </c>
      <c r="AX614" s="10" t="s">
        <v>75</v>
      </c>
      <c r="AY614" s="228" t="s">
        <v>148</v>
      </c>
    </row>
    <row r="615" spans="2:51" s="10" customFormat="1" ht="14.4" customHeight="1">
      <c r="B615" s="219"/>
      <c r="C615" s="220"/>
      <c r="D615" s="220"/>
      <c r="E615" s="221" t="s">
        <v>5</v>
      </c>
      <c r="F615" s="238" t="s">
        <v>583</v>
      </c>
      <c r="G615" s="220"/>
      <c r="H615" s="220"/>
      <c r="I615" s="220"/>
      <c r="J615" s="220"/>
      <c r="K615" s="224">
        <v>3.835</v>
      </c>
      <c r="L615" s="220"/>
      <c r="M615" s="220"/>
      <c r="N615" s="220"/>
      <c r="O615" s="220"/>
      <c r="P615" s="220"/>
      <c r="Q615" s="220"/>
      <c r="R615" s="225"/>
      <c r="T615" s="226"/>
      <c r="U615" s="220"/>
      <c r="V615" s="220"/>
      <c r="W615" s="220"/>
      <c r="X615" s="220"/>
      <c r="Y615" s="220"/>
      <c r="Z615" s="220"/>
      <c r="AA615" s="227"/>
      <c r="AT615" s="228" t="s">
        <v>156</v>
      </c>
      <c r="AU615" s="228" t="s">
        <v>99</v>
      </c>
      <c r="AV615" s="10" t="s">
        <v>99</v>
      </c>
      <c r="AW615" s="10" t="s">
        <v>33</v>
      </c>
      <c r="AX615" s="10" t="s">
        <v>75</v>
      </c>
      <c r="AY615" s="228" t="s">
        <v>148</v>
      </c>
    </row>
    <row r="616" spans="2:51" s="10" customFormat="1" ht="14.4" customHeight="1">
      <c r="B616" s="219"/>
      <c r="C616" s="220"/>
      <c r="D616" s="220"/>
      <c r="E616" s="221" t="s">
        <v>5</v>
      </c>
      <c r="F616" s="238" t="s">
        <v>584</v>
      </c>
      <c r="G616" s="220"/>
      <c r="H616" s="220"/>
      <c r="I616" s="220"/>
      <c r="J616" s="220"/>
      <c r="K616" s="224">
        <v>3.835</v>
      </c>
      <c r="L616" s="220"/>
      <c r="M616" s="220"/>
      <c r="N616" s="220"/>
      <c r="O616" s="220"/>
      <c r="P616" s="220"/>
      <c r="Q616" s="220"/>
      <c r="R616" s="225"/>
      <c r="T616" s="226"/>
      <c r="U616" s="220"/>
      <c r="V616" s="220"/>
      <c r="W616" s="220"/>
      <c r="X616" s="220"/>
      <c r="Y616" s="220"/>
      <c r="Z616" s="220"/>
      <c r="AA616" s="227"/>
      <c r="AT616" s="228" t="s">
        <v>156</v>
      </c>
      <c r="AU616" s="228" t="s">
        <v>99</v>
      </c>
      <c r="AV616" s="10" t="s">
        <v>99</v>
      </c>
      <c r="AW616" s="10" t="s">
        <v>33</v>
      </c>
      <c r="AX616" s="10" t="s">
        <v>75</v>
      </c>
      <c r="AY616" s="228" t="s">
        <v>148</v>
      </c>
    </row>
    <row r="617" spans="2:51" s="10" customFormat="1" ht="14.4" customHeight="1">
      <c r="B617" s="219"/>
      <c r="C617" s="220"/>
      <c r="D617" s="220"/>
      <c r="E617" s="221" t="s">
        <v>5</v>
      </c>
      <c r="F617" s="238" t="s">
        <v>585</v>
      </c>
      <c r="G617" s="220"/>
      <c r="H617" s="220"/>
      <c r="I617" s="220"/>
      <c r="J617" s="220"/>
      <c r="K617" s="224">
        <v>3.835</v>
      </c>
      <c r="L617" s="220"/>
      <c r="M617" s="220"/>
      <c r="N617" s="220"/>
      <c r="O617" s="220"/>
      <c r="P617" s="220"/>
      <c r="Q617" s="220"/>
      <c r="R617" s="225"/>
      <c r="T617" s="226"/>
      <c r="U617" s="220"/>
      <c r="V617" s="220"/>
      <c r="W617" s="220"/>
      <c r="X617" s="220"/>
      <c r="Y617" s="220"/>
      <c r="Z617" s="220"/>
      <c r="AA617" s="227"/>
      <c r="AT617" s="228" t="s">
        <v>156</v>
      </c>
      <c r="AU617" s="228" t="s">
        <v>99</v>
      </c>
      <c r="AV617" s="10" t="s">
        <v>99</v>
      </c>
      <c r="AW617" s="10" t="s">
        <v>33</v>
      </c>
      <c r="AX617" s="10" t="s">
        <v>75</v>
      </c>
      <c r="AY617" s="228" t="s">
        <v>148</v>
      </c>
    </row>
    <row r="618" spans="2:51" s="10" customFormat="1" ht="14.4" customHeight="1">
      <c r="B618" s="219"/>
      <c r="C618" s="220"/>
      <c r="D618" s="220"/>
      <c r="E618" s="221" t="s">
        <v>5</v>
      </c>
      <c r="F618" s="238" t="s">
        <v>586</v>
      </c>
      <c r="G618" s="220"/>
      <c r="H618" s="220"/>
      <c r="I618" s="220"/>
      <c r="J618" s="220"/>
      <c r="K618" s="224">
        <v>1.918</v>
      </c>
      <c r="L618" s="220"/>
      <c r="M618" s="220"/>
      <c r="N618" s="220"/>
      <c r="O618" s="220"/>
      <c r="P618" s="220"/>
      <c r="Q618" s="220"/>
      <c r="R618" s="225"/>
      <c r="T618" s="226"/>
      <c r="U618" s="220"/>
      <c r="V618" s="220"/>
      <c r="W618" s="220"/>
      <c r="X618" s="220"/>
      <c r="Y618" s="220"/>
      <c r="Z618" s="220"/>
      <c r="AA618" s="227"/>
      <c r="AT618" s="228" t="s">
        <v>156</v>
      </c>
      <c r="AU618" s="228" t="s">
        <v>99</v>
      </c>
      <c r="AV618" s="10" t="s">
        <v>99</v>
      </c>
      <c r="AW618" s="10" t="s">
        <v>33</v>
      </c>
      <c r="AX618" s="10" t="s">
        <v>75</v>
      </c>
      <c r="AY618" s="228" t="s">
        <v>148</v>
      </c>
    </row>
    <row r="619" spans="2:51" s="10" customFormat="1" ht="14.4" customHeight="1">
      <c r="B619" s="219"/>
      <c r="C619" s="220"/>
      <c r="D619" s="220"/>
      <c r="E619" s="221" t="s">
        <v>5</v>
      </c>
      <c r="F619" s="238" t="s">
        <v>587</v>
      </c>
      <c r="G619" s="220"/>
      <c r="H619" s="220"/>
      <c r="I619" s="220"/>
      <c r="J619" s="220"/>
      <c r="K619" s="224">
        <v>7.862</v>
      </c>
      <c r="L619" s="220"/>
      <c r="M619" s="220"/>
      <c r="N619" s="220"/>
      <c r="O619" s="220"/>
      <c r="P619" s="220"/>
      <c r="Q619" s="220"/>
      <c r="R619" s="225"/>
      <c r="T619" s="226"/>
      <c r="U619" s="220"/>
      <c r="V619" s="220"/>
      <c r="W619" s="220"/>
      <c r="X619" s="220"/>
      <c r="Y619" s="220"/>
      <c r="Z619" s="220"/>
      <c r="AA619" s="227"/>
      <c r="AT619" s="228" t="s">
        <v>156</v>
      </c>
      <c r="AU619" s="228" t="s">
        <v>99</v>
      </c>
      <c r="AV619" s="10" t="s">
        <v>99</v>
      </c>
      <c r="AW619" s="10" t="s">
        <v>33</v>
      </c>
      <c r="AX619" s="10" t="s">
        <v>75</v>
      </c>
      <c r="AY619" s="228" t="s">
        <v>148</v>
      </c>
    </row>
    <row r="620" spans="2:51" s="10" customFormat="1" ht="14.4" customHeight="1">
      <c r="B620" s="219"/>
      <c r="C620" s="220"/>
      <c r="D620" s="220"/>
      <c r="E620" s="221" t="s">
        <v>5</v>
      </c>
      <c r="F620" s="238" t="s">
        <v>588</v>
      </c>
      <c r="G620" s="220"/>
      <c r="H620" s="220"/>
      <c r="I620" s="220"/>
      <c r="J620" s="220"/>
      <c r="K620" s="224">
        <v>3.659</v>
      </c>
      <c r="L620" s="220"/>
      <c r="M620" s="220"/>
      <c r="N620" s="220"/>
      <c r="O620" s="220"/>
      <c r="P620" s="220"/>
      <c r="Q620" s="220"/>
      <c r="R620" s="225"/>
      <c r="T620" s="226"/>
      <c r="U620" s="220"/>
      <c r="V620" s="220"/>
      <c r="W620" s="220"/>
      <c r="X620" s="220"/>
      <c r="Y620" s="220"/>
      <c r="Z620" s="220"/>
      <c r="AA620" s="227"/>
      <c r="AT620" s="228" t="s">
        <v>156</v>
      </c>
      <c r="AU620" s="228" t="s">
        <v>99</v>
      </c>
      <c r="AV620" s="10" t="s">
        <v>99</v>
      </c>
      <c r="AW620" s="10" t="s">
        <v>33</v>
      </c>
      <c r="AX620" s="10" t="s">
        <v>75</v>
      </c>
      <c r="AY620" s="228" t="s">
        <v>148</v>
      </c>
    </row>
    <row r="621" spans="2:51" s="10" customFormat="1" ht="14.4" customHeight="1">
      <c r="B621" s="219"/>
      <c r="C621" s="220"/>
      <c r="D621" s="220"/>
      <c r="E621" s="221" t="s">
        <v>5</v>
      </c>
      <c r="F621" s="238" t="s">
        <v>589</v>
      </c>
      <c r="G621" s="220"/>
      <c r="H621" s="220"/>
      <c r="I621" s="220"/>
      <c r="J621" s="220"/>
      <c r="K621" s="224">
        <v>5.8</v>
      </c>
      <c r="L621" s="220"/>
      <c r="M621" s="220"/>
      <c r="N621" s="220"/>
      <c r="O621" s="220"/>
      <c r="P621" s="220"/>
      <c r="Q621" s="220"/>
      <c r="R621" s="225"/>
      <c r="T621" s="226"/>
      <c r="U621" s="220"/>
      <c r="V621" s="220"/>
      <c r="W621" s="220"/>
      <c r="X621" s="220"/>
      <c r="Y621" s="220"/>
      <c r="Z621" s="220"/>
      <c r="AA621" s="227"/>
      <c r="AT621" s="228" t="s">
        <v>156</v>
      </c>
      <c r="AU621" s="228" t="s">
        <v>99</v>
      </c>
      <c r="AV621" s="10" t="s">
        <v>99</v>
      </c>
      <c r="AW621" s="10" t="s">
        <v>33</v>
      </c>
      <c r="AX621" s="10" t="s">
        <v>75</v>
      </c>
      <c r="AY621" s="228" t="s">
        <v>148</v>
      </c>
    </row>
    <row r="622" spans="2:51" s="11" customFormat="1" ht="22.8" customHeight="1">
      <c r="B622" s="229"/>
      <c r="C622" s="230"/>
      <c r="D622" s="230"/>
      <c r="E622" s="231" t="s">
        <v>5</v>
      </c>
      <c r="F622" s="260" t="s">
        <v>590</v>
      </c>
      <c r="G622" s="230"/>
      <c r="H622" s="230"/>
      <c r="I622" s="230"/>
      <c r="J622" s="230"/>
      <c r="K622" s="231" t="s">
        <v>5</v>
      </c>
      <c r="L622" s="230"/>
      <c r="M622" s="230"/>
      <c r="N622" s="230"/>
      <c r="O622" s="230"/>
      <c r="P622" s="230"/>
      <c r="Q622" s="230"/>
      <c r="R622" s="234"/>
      <c r="T622" s="235"/>
      <c r="U622" s="230"/>
      <c r="V622" s="230"/>
      <c r="W622" s="230"/>
      <c r="X622" s="230"/>
      <c r="Y622" s="230"/>
      <c r="Z622" s="230"/>
      <c r="AA622" s="236"/>
      <c r="AT622" s="237" t="s">
        <v>156</v>
      </c>
      <c r="AU622" s="237" t="s">
        <v>99</v>
      </c>
      <c r="AV622" s="11" t="s">
        <v>83</v>
      </c>
      <c r="AW622" s="11" t="s">
        <v>33</v>
      </c>
      <c r="AX622" s="11" t="s">
        <v>75</v>
      </c>
      <c r="AY622" s="237" t="s">
        <v>148</v>
      </c>
    </row>
    <row r="623" spans="2:51" s="11" customFormat="1" ht="22.8" customHeight="1">
      <c r="B623" s="229"/>
      <c r="C623" s="230"/>
      <c r="D623" s="230"/>
      <c r="E623" s="231" t="s">
        <v>5</v>
      </c>
      <c r="F623" s="260" t="s">
        <v>591</v>
      </c>
      <c r="G623" s="230"/>
      <c r="H623" s="230"/>
      <c r="I623" s="230"/>
      <c r="J623" s="230"/>
      <c r="K623" s="231" t="s">
        <v>5</v>
      </c>
      <c r="L623" s="230"/>
      <c r="M623" s="230"/>
      <c r="N623" s="230"/>
      <c r="O623" s="230"/>
      <c r="P623" s="230"/>
      <c r="Q623" s="230"/>
      <c r="R623" s="234"/>
      <c r="T623" s="235"/>
      <c r="U623" s="230"/>
      <c r="V623" s="230"/>
      <c r="W623" s="230"/>
      <c r="X623" s="230"/>
      <c r="Y623" s="230"/>
      <c r="Z623" s="230"/>
      <c r="AA623" s="236"/>
      <c r="AT623" s="237" t="s">
        <v>156</v>
      </c>
      <c r="AU623" s="237" t="s">
        <v>99</v>
      </c>
      <c r="AV623" s="11" t="s">
        <v>83</v>
      </c>
      <c r="AW623" s="11" t="s">
        <v>33</v>
      </c>
      <c r="AX623" s="11" t="s">
        <v>75</v>
      </c>
      <c r="AY623" s="237" t="s">
        <v>148</v>
      </c>
    </row>
    <row r="624" spans="2:51" s="10" customFormat="1" ht="14.4" customHeight="1">
      <c r="B624" s="219"/>
      <c r="C624" s="220"/>
      <c r="D624" s="220"/>
      <c r="E624" s="221" t="s">
        <v>5</v>
      </c>
      <c r="F624" s="238" t="s">
        <v>592</v>
      </c>
      <c r="G624" s="220"/>
      <c r="H624" s="220"/>
      <c r="I624" s="220"/>
      <c r="J624" s="220"/>
      <c r="K624" s="224">
        <v>6.015</v>
      </c>
      <c r="L624" s="220"/>
      <c r="M624" s="220"/>
      <c r="N624" s="220"/>
      <c r="O624" s="220"/>
      <c r="P624" s="220"/>
      <c r="Q624" s="220"/>
      <c r="R624" s="225"/>
      <c r="T624" s="226"/>
      <c r="U624" s="220"/>
      <c r="V624" s="220"/>
      <c r="W624" s="220"/>
      <c r="X624" s="220"/>
      <c r="Y624" s="220"/>
      <c r="Z624" s="220"/>
      <c r="AA624" s="227"/>
      <c r="AT624" s="228" t="s">
        <v>156</v>
      </c>
      <c r="AU624" s="228" t="s">
        <v>99</v>
      </c>
      <c r="AV624" s="10" t="s">
        <v>99</v>
      </c>
      <c r="AW624" s="10" t="s">
        <v>33</v>
      </c>
      <c r="AX624" s="10" t="s">
        <v>75</v>
      </c>
      <c r="AY624" s="228" t="s">
        <v>148</v>
      </c>
    </row>
    <row r="625" spans="2:51" s="10" customFormat="1" ht="14.4" customHeight="1">
      <c r="B625" s="219"/>
      <c r="C625" s="220"/>
      <c r="D625" s="220"/>
      <c r="E625" s="221" t="s">
        <v>5</v>
      </c>
      <c r="F625" s="238" t="s">
        <v>593</v>
      </c>
      <c r="G625" s="220"/>
      <c r="H625" s="220"/>
      <c r="I625" s="220"/>
      <c r="J625" s="220"/>
      <c r="K625" s="224">
        <v>5.84</v>
      </c>
      <c r="L625" s="220"/>
      <c r="M625" s="220"/>
      <c r="N625" s="220"/>
      <c r="O625" s="220"/>
      <c r="P625" s="220"/>
      <c r="Q625" s="220"/>
      <c r="R625" s="225"/>
      <c r="T625" s="226"/>
      <c r="U625" s="220"/>
      <c r="V625" s="220"/>
      <c r="W625" s="220"/>
      <c r="X625" s="220"/>
      <c r="Y625" s="220"/>
      <c r="Z625" s="220"/>
      <c r="AA625" s="227"/>
      <c r="AT625" s="228" t="s">
        <v>156</v>
      </c>
      <c r="AU625" s="228" t="s">
        <v>99</v>
      </c>
      <c r="AV625" s="10" t="s">
        <v>99</v>
      </c>
      <c r="AW625" s="10" t="s">
        <v>33</v>
      </c>
      <c r="AX625" s="10" t="s">
        <v>75</v>
      </c>
      <c r="AY625" s="228" t="s">
        <v>148</v>
      </c>
    </row>
    <row r="626" spans="2:51" s="10" customFormat="1" ht="14.4" customHeight="1">
      <c r="B626" s="219"/>
      <c r="C626" s="220"/>
      <c r="D626" s="220"/>
      <c r="E626" s="221" t="s">
        <v>5</v>
      </c>
      <c r="F626" s="238" t="s">
        <v>594</v>
      </c>
      <c r="G626" s="220"/>
      <c r="H626" s="220"/>
      <c r="I626" s="220"/>
      <c r="J626" s="220"/>
      <c r="K626" s="224">
        <v>1.552</v>
      </c>
      <c r="L626" s="220"/>
      <c r="M626" s="220"/>
      <c r="N626" s="220"/>
      <c r="O626" s="220"/>
      <c r="P626" s="220"/>
      <c r="Q626" s="220"/>
      <c r="R626" s="225"/>
      <c r="T626" s="226"/>
      <c r="U626" s="220"/>
      <c r="V626" s="220"/>
      <c r="W626" s="220"/>
      <c r="X626" s="220"/>
      <c r="Y626" s="220"/>
      <c r="Z626" s="220"/>
      <c r="AA626" s="227"/>
      <c r="AT626" s="228" t="s">
        <v>156</v>
      </c>
      <c r="AU626" s="228" t="s">
        <v>99</v>
      </c>
      <c r="AV626" s="10" t="s">
        <v>99</v>
      </c>
      <c r="AW626" s="10" t="s">
        <v>33</v>
      </c>
      <c r="AX626" s="10" t="s">
        <v>75</v>
      </c>
      <c r="AY626" s="228" t="s">
        <v>148</v>
      </c>
    </row>
    <row r="627" spans="2:51" s="11" customFormat="1" ht="22.8" customHeight="1">
      <c r="B627" s="229"/>
      <c r="C627" s="230"/>
      <c r="D627" s="230"/>
      <c r="E627" s="231" t="s">
        <v>5</v>
      </c>
      <c r="F627" s="260" t="s">
        <v>595</v>
      </c>
      <c r="G627" s="230"/>
      <c r="H627" s="230"/>
      <c r="I627" s="230"/>
      <c r="J627" s="230"/>
      <c r="K627" s="231" t="s">
        <v>5</v>
      </c>
      <c r="L627" s="230"/>
      <c r="M627" s="230"/>
      <c r="N627" s="230"/>
      <c r="O627" s="230"/>
      <c r="P627" s="230"/>
      <c r="Q627" s="230"/>
      <c r="R627" s="234"/>
      <c r="T627" s="235"/>
      <c r="U627" s="230"/>
      <c r="V627" s="230"/>
      <c r="W627" s="230"/>
      <c r="X627" s="230"/>
      <c r="Y627" s="230"/>
      <c r="Z627" s="230"/>
      <c r="AA627" s="236"/>
      <c r="AT627" s="237" t="s">
        <v>156</v>
      </c>
      <c r="AU627" s="237" t="s">
        <v>99</v>
      </c>
      <c r="AV627" s="11" t="s">
        <v>83</v>
      </c>
      <c r="AW627" s="11" t="s">
        <v>33</v>
      </c>
      <c r="AX627" s="11" t="s">
        <v>75</v>
      </c>
      <c r="AY627" s="237" t="s">
        <v>148</v>
      </c>
    </row>
    <row r="628" spans="2:51" s="10" customFormat="1" ht="14.4" customHeight="1">
      <c r="B628" s="219"/>
      <c r="C628" s="220"/>
      <c r="D628" s="220"/>
      <c r="E628" s="221" t="s">
        <v>5</v>
      </c>
      <c r="F628" s="238" t="s">
        <v>596</v>
      </c>
      <c r="G628" s="220"/>
      <c r="H628" s="220"/>
      <c r="I628" s="220"/>
      <c r="J628" s="220"/>
      <c r="K628" s="224">
        <v>14.761</v>
      </c>
      <c r="L628" s="220"/>
      <c r="M628" s="220"/>
      <c r="N628" s="220"/>
      <c r="O628" s="220"/>
      <c r="P628" s="220"/>
      <c r="Q628" s="220"/>
      <c r="R628" s="225"/>
      <c r="T628" s="226"/>
      <c r="U628" s="220"/>
      <c r="V628" s="220"/>
      <c r="W628" s="220"/>
      <c r="X628" s="220"/>
      <c r="Y628" s="220"/>
      <c r="Z628" s="220"/>
      <c r="AA628" s="227"/>
      <c r="AT628" s="228" t="s">
        <v>156</v>
      </c>
      <c r="AU628" s="228" t="s">
        <v>99</v>
      </c>
      <c r="AV628" s="10" t="s">
        <v>99</v>
      </c>
      <c r="AW628" s="10" t="s">
        <v>33</v>
      </c>
      <c r="AX628" s="10" t="s">
        <v>75</v>
      </c>
      <c r="AY628" s="228" t="s">
        <v>148</v>
      </c>
    </row>
    <row r="629" spans="2:51" s="10" customFormat="1" ht="14.4" customHeight="1">
      <c r="B629" s="219"/>
      <c r="C629" s="220"/>
      <c r="D629" s="220"/>
      <c r="E629" s="221" t="s">
        <v>5</v>
      </c>
      <c r="F629" s="238" t="s">
        <v>597</v>
      </c>
      <c r="G629" s="220"/>
      <c r="H629" s="220"/>
      <c r="I629" s="220"/>
      <c r="J629" s="220"/>
      <c r="K629" s="224">
        <v>77.841</v>
      </c>
      <c r="L629" s="220"/>
      <c r="M629" s="220"/>
      <c r="N629" s="220"/>
      <c r="O629" s="220"/>
      <c r="P629" s="220"/>
      <c r="Q629" s="220"/>
      <c r="R629" s="225"/>
      <c r="T629" s="226"/>
      <c r="U629" s="220"/>
      <c r="V629" s="220"/>
      <c r="W629" s="220"/>
      <c r="X629" s="220"/>
      <c r="Y629" s="220"/>
      <c r="Z629" s="220"/>
      <c r="AA629" s="227"/>
      <c r="AT629" s="228" t="s">
        <v>156</v>
      </c>
      <c r="AU629" s="228" t="s">
        <v>99</v>
      </c>
      <c r="AV629" s="10" t="s">
        <v>99</v>
      </c>
      <c r="AW629" s="10" t="s">
        <v>33</v>
      </c>
      <c r="AX629" s="10" t="s">
        <v>75</v>
      </c>
      <c r="AY629" s="228" t="s">
        <v>148</v>
      </c>
    </row>
    <row r="630" spans="2:51" s="10" customFormat="1" ht="14.4" customHeight="1">
      <c r="B630" s="219"/>
      <c r="C630" s="220"/>
      <c r="D630" s="220"/>
      <c r="E630" s="221" t="s">
        <v>5</v>
      </c>
      <c r="F630" s="238" t="s">
        <v>598</v>
      </c>
      <c r="G630" s="220"/>
      <c r="H630" s="220"/>
      <c r="I630" s="220"/>
      <c r="J630" s="220"/>
      <c r="K630" s="224">
        <v>76.192</v>
      </c>
      <c r="L630" s="220"/>
      <c r="M630" s="220"/>
      <c r="N630" s="220"/>
      <c r="O630" s="220"/>
      <c r="P630" s="220"/>
      <c r="Q630" s="220"/>
      <c r="R630" s="225"/>
      <c r="T630" s="226"/>
      <c r="U630" s="220"/>
      <c r="V630" s="220"/>
      <c r="W630" s="220"/>
      <c r="X630" s="220"/>
      <c r="Y630" s="220"/>
      <c r="Z630" s="220"/>
      <c r="AA630" s="227"/>
      <c r="AT630" s="228" t="s">
        <v>156</v>
      </c>
      <c r="AU630" s="228" t="s">
        <v>99</v>
      </c>
      <c r="AV630" s="10" t="s">
        <v>99</v>
      </c>
      <c r="AW630" s="10" t="s">
        <v>33</v>
      </c>
      <c r="AX630" s="10" t="s">
        <v>75</v>
      </c>
      <c r="AY630" s="228" t="s">
        <v>148</v>
      </c>
    </row>
    <row r="631" spans="2:51" s="10" customFormat="1" ht="14.4" customHeight="1">
      <c r="B631" s="219"/>
      <c r="C631" s="220"/>
      <c r="D631" s="220"/>
      <c r="E631" s="221" t="s">
        <v>5</v>
      </c>
      <c r="F631" s="238" t="s">
        <v>599</v>
      </c>
      <c r="G631" s="220"/>
      <c r="H631" s="220"/>
      <c r="I631" s="220"/>
      <c r="J631" s="220"/>
      <c r="K631" s="224">
        <v>3.116</v>
      </c>
      <c r="L631" s="220"/>
      <c r="M631" s="220"/>
      <c r="N631" s="220"/>
      <c r="O631" s="220"/>
      <c r="P631" s="220"/>
      <c r="Q631" s="220"/>
      <c r="R631" s="225"/>
      <c r="T631" s="226"/>
      <c r="U631" s="220"/>
      <c r="V631" s="220"/>
      <c r="W631" s="220"/>
      <c r="X631" s="220"/>
      <c r="Y631" s="220"/>
      <c r="Z631" s="220"/>
      <c r="AA631" s="227"/>
      <c r="AT631" s="228" t="s">
        <v>156</v>
      </c>
      <c r="AU631" s="228" t="s">
        <v>99</v>
      </c>
      <c r="AV631" s="10" t="s">
        <v>99</v>
      </c>
      <c r="AW631" s="10" t="s">
        <v>33</v>
      </c>
      <c r="AX631" s="10" t="s">
        <v>75</v>
      </c>
      <c r="AY631" s="228" t="s">
        <v>148</v>
      </c>
    </row>
    <row r="632" spans="2:51" s="10" customFormat="1" ht="14.4" customHeight="1">
      <c r="B632" s="219"/>
      <c r="C632" s="220"/>
      <c r="D632" s="220"/>
      <c r="E632" s="221" t="s">
        <v>5</v>
      </c>
      <c r="F632" s="238" t="s">
        <v>600</v>
      </c>
      <c r="G632" s="220"/>
      <c r="H632" s="220"/>
      <c r="I632" s="220"/>
      <c r="J632" s="220"/>
      <c r="K632" s="224">
        <v>5.974</v>
      </c>
      <c r="L632" s="220"/>
      <c r="M632" s="220"/>
      <c r="N632" s="220"/>
      <c r="O632" s="220"/>
      <c r="P632" s="220"/>
      <c r="Q632" s="220"/>
      <c r="R632" s="225"/>
      <c r="T632" s="226"/>
      <c r="U632" s="220"/>
      <c r="V632" s="220"/>
      <c r="W632" s="220"/>
      <c r="X632" s="220"/>
      <c r="Y632" s="220"/>
      <c r="Z632" s="220"/>
      <c r="AA632" s="227"/>
      <c r="AT632" s="228" t="s">
        <v>156</v>
      </c>
      <c r="AU632" s="228" t="s">
        <v>99</v>
      </c>
      <c r="AV632" s="10" t="s">
        <v>99</v>
      </c>
      <c r="AW632" s="10" t="s">
        <v>33</v>
      </c>
      <c r="AX632" s="10" t="s">
        <v>75</v>
      </c>
      <c r="AY632" s="228" t="s">
        <v>148</v>
      </c>
    </row>
    <row r="633" spans="2:51" s="10" customFormat="1" ht="14.4" customHeight="1">
      <c r="B633" s="219"/>
      <c r="C633" s="220"/>
      <c r="D633" s="220"/>
      <c r="E633" s="221" t="s">
        <v>5</v>
      </c>
      <c r="F633" s="238" t="s">
        <v>601</v>
      </c>
      <c r="G633" s="220"/>
      <c r="H633" s="220"/>
      <c r="I633" s="220"/>
      <c r="J633" s="220"/>
      <c r="K633" s="224">
        <v>4.868</v>
      </c>
      <c r="L633" s="220"/>
      <c r="M633" s="220"/>
      <c r="N633" s="220"/>
      <c r="O633" s="220"/>
      <c r="P633" s="220"/>
      <c r="Q633" s="220"/>
      <c r="R633" s="225"/>
      <c r="T633" s="226"/>
      <c r="U633" s="220"/>
      <c r="V633" s="220"/>
      <c r="W633" s="220"/>
      <c r="X633" s="220"/>
      <c r="Y633" s="220"/>
      <c r="Z633" s="220"/>
      <c r="AA633" s="227"/>
      <c r="AT633" s="228" t="s">
        <v>156</v>
      </c>
      <c r="AU633" s="228" t="s">
        <v>99</v>
      </c>
      <c r="AV633" s="10" t="s">
        <v>99</v>
      </c>
      <c r="AW633" s="10" t="s">
        <v>33</v>
      </c>
      <c r="AX633" s="10" t="s">
        <v>75</v>
      </c>
      <c r="AY633" s="228" t="s">
        <v>148</v>
      </c>
    </row>
    <row r="634" spans="2:51" s="10" customFormat="1" ht="14.4" customHeight="1">
      <c r="B634" s="219"/>
      <c r="C634" s="220"/>
      <c r="D634" s="220"/>
      <c r="E634" s="221" t="s">
        <v>5</v>
      </c>
      <c r="F634" s="238" t="s">
        <v>602</v>
      </c>
      <c r="G634" s="220"/>
      <c r="H634" s="220"/>
      <c r="I634" s="220"/>
      <c r="J634" s="220"/>
      <c r="K634" s="224">
        <v>1.88</v>
      </c>
      <c r="L634" s="220"/>
      <c r="M634" s="220"/>
      <c r="N634" s="220"/>
      <c r="O634" s="220"/>
      <c r="P634" s="220"/>
      <c r="Q634" s="220"/>
      <c r="R634" s="225"/>
      <c r="T634" s="226"/>
      <c r="U634" s="220"/>
      <c r="V634" s="220"/>
      <c r="W634" s="220"/>
      <c r="X634" s="220"/>
      <c r="Y634" s="220"/>
      <c r="Z634" s="220"/>
      <c r="AA634" s="227"/>
      <c r="AT634" s="228" t="s">
        <v>156</v>
      </c>
      <c r="AU634" s="228" t="s">
        <v>99</v>
      </c>
      <c r="AV634" s="10" t="s">
        <v>99</v>
      </c>
      <c r="AW634" s="10" t="s">
        <v>33</v>
      </c>
      <c r="AX634" s="10" t="s">
        <v>75</v>
      </c>
      <c r="AY634" s="228" t="s">
        <v>148</v>
      </c>
    </row>
    <row r="635" spans="2:51" s="10" customFormat="1" ht="14.4" customHeight="1">
      <c r="B635" s="219"/>
      <c r="C635" s="220"/>
      <c r="D635" s="220"/>
      <c r="E635" s="221" t="s">
        <v>5</v>
      </c>
      <c r="F635" s="238" t="s">
        <v>603</v>
      </c>
      <c r="G635" s="220"/>
      <c r="H635" s="220"/>
      <c r="I635" s="220"/>
      <c r="J635" s="220"/>
      <c r="K635" s="224">
        <v>12.025</v>
      </c>
      <c r="L635" s="220"/>
      <c r="M635" s="220"/>
      <c r="N635" s="220"/>
      <c r="O635" s="220"/>
      <c r="P635" s="220"/>
      <c r="Q635" s="220"/>
      <c r="R635" s="225"/>
      <c r="T635" s="226"/>
      <c r="U635" s="220"/>
      <c r="V635" s="220"/>
      <c r="W635" s="220"/>
      <c r="X635" s="220"/>
      <c r="Y635" s="220"/>
      <c r="Z635" s="220"/>
      <c r="AA635" s="227"/>
      <c r="AT635" s="228" t="s">
        <v>156</v>
      </c>
      <c r="AU635" s="228" t="s">
        <v>99</v>
      </c>
      <c r="AV635" s="10" t="s">
        <v>99</v>
      </c>
      <c r="AW635" s="10" t="s">
        <v>33</v>
      </c>
      <c r="AX635" s="10" t="s">
        <v>75</v>
      </c>
      <c r="AY635" s="228" t="s">
        <v>148</v>
      </c>
    </row>
    <row r="636" spans="2:51" s="10" customFormat="1" ht="14.4" customHeight="1">
      <c r="B636" s="219"/>
      <c r="C636" s="220"/>
      <c r="D636" s="220"/>
      <c r="E636" s="221" t="s">
        <v>5</v>
      </c>
      <c r="F636" s="238" t="s">
        <v>604</v>
      </c>
      <c r="G636" s="220"/>
      <c r="H636" s="220"/>
      <c r="I636" s="220"/>
      <c r="J636" s="220"/>
      <c r="K636" s="224">
        <v>5.998</v>
      </c>
      <c r="L636" s="220"/>
      <c r="M636" s="220"/>
      <c r="N636" s="220"/>
      <c r="O636" s="220"/>
      <c r="P636" s="220"/>
      <c r="Q636" s="220"/>
      <c r="R636" s="225"/>
      <c r="T636" s="226"/>
      <c r="U636" s="220"/>
      <c r="V636" s="220"/>
      <c r="W636" s="220"/>
      <c r="X636" s="220"/>
      <c r="Y636" s="220"/>
      <c r="Z636" s="220"/>
      <c r="AA636" s="227"/>
      <c r="AT636" s="228" t="s">
        <v>156</v>
      </c>
      <c r="AU636" s="228" t="s">
        <v>99</v>
      </c>
      <c r="AV636" s="10" t="s">
        <v>99</v>
      </c>
      <c r="AW636" s="10" t="s">
        <v>33</v>
      </c>
      <c r="AX636" s="10" t="s">
        <v>75</v>
      </c>
      <c r="AY636" s="228" t="s">
        <v>148</v>
      </c>
    </row>
    <row r="637" spans="2:51" s="11" customFormat="1" ht="22.8" customHeight="1">
      <c r="B637" s="229"/>
      <c r="C637" s="230"/>
      <c r="D637" s="230"/>
      <c r="E637" s="231" t="s">
        <v>5</v>
      </c>
      <c r="F637" s="260" t="s">
        <v>605</v>
      </c>
      <c r="G637" s="230"/>
      <c r="H637" s="230"/>
      <c r="I637" s="230"/>
      <c r="J637" s="230"/>
      <c r="K637" s="231" t="s">
        <v>5</v>
      </c>
      <c r="L637" s="230"/>
      <c r="M637" s="230"/>
      <c r="N637" s="230"/>
      <c r="O637" s="230"/>
      <c r="P637" s="230"/>
      <c r="Q637" s="230"/>
      <c r="R637" s="234"/>
      <c r="T637" s="235"/>
      <c r="U637" s="230"/>
      <c r="V637" s="230"/>
      <c r="W637" s="230"/>
      <c r="X637" s="230"/>
      <c r="Y637" s="230"/>
      <c r="Z637" s="230"/>
      <c r="AA637" s="236"/>
      <c r="AT637" s="237" t="s">
        <v>156</v>
      </c>
      <c r="AU637" s="237" t="s">
        <v>99</v>
      </c>
      <c r="AV637" s="11" t="s">
        <v>83</v>
      </c>
      <c r="AW637" s="11" t="s">
        <v>33</v>
      </c>
      <c r="AX637" s="11" t="s">
        <v>75</v>
      </c>
      <c r="AY637" s="237" t="s">
        <v>148</v>
      </c>
    </row>
    <row r="638" spans="2:51" s="10" customFormat="1" ht="14.4" customHeight="1">
      <c r="B638" s="219"/>
      <c r="C638" s="220"/>
      <c r="D638" s="220"/>
      <c r="E638" s="221" t="s">
        <v>5</v>
      </c>
      <c r="F638" s="238" t="s">
        <v>606</v>
      </c>
      <c r="G638" s="220"/>
      <c r="H638" s="220"/>
      <c r="I638" s="220"/>
      <c r="J638" s="220"/>
      <c r="K638" s="224">
        <v>33.44</v>
      </c>
      <c r="L638" s="220"/>
      <c r="M638" s="220"/>
      <c r="N638" s="220"/>
      <c r="O638" s="220"/>
      <c r="P638" s="220"/>
      <c r="Q638" s="220"/>
      <c r="R638" s="225"/>
      <c r="T638" s="226"/>
      <c r="U638" s="220"/>
      <c r="V638" s="220"/>
      <c r="W638" s="220"/>
      <c r="X638" s="220"/>
      <c r="Y638" s="220"/>
      <c r="Z638" s="220"/>
      <c r="AA638" s="227"/>
      <c r="AT638" s="228" t="s">
        <v>156</v>
      </c>
      <c r="AU638" s="228" t="s">
        <v>99</v>
      </c>
      <c r="AV638" s="10" t="s">
        <v>99</v>
      </c>
      <c r="AW638" s="10" t="s">
        <v>33</v>
      </c>
      <c r="AX638" s="10" t="s">
        <v>75</v>
      </c>
      <c r="AY638" s="228" t="s">
        <v>148</v>
      </c>
    </row>
    <row r="639" spans="2:51" s="10" customFormat="1" ht="14.4" customHeight="1">
      <c r="B639" s="219"/>
      <c r="C639" s="220"/>
      <c r="D639" s="220"/>
      <c r="E639" s="221" t="s">
        <v>5</v>
      </c>
      <c r="F639" s="238" t="s">
        <v>607</v>
      </c>
      <c r="G639" s="220"/>
      <c r="H639" s="220"/>
      <c r="I639" s="220"/>
      <c r="J639" s="220"/>
      <c r="K639" s="224">
        <v>25.08</v>
      </c>
      <c r="L639" s="220"/>
      <c r="M639" s="220"/>
      <c r="N639" s="220"/>
      <c r="O639" s="220"/>
      <c r="P639" s="220"/>
      <c r="Q639" s="220"/>
      <c r="R639" s="225"/>
      <c r="T639" s="226"/>
      <c r="U639" s="220"/>
      <c r="V639" s="220"/>
      <c r="W639" s="220"/>
      <c r="X639" s="220"/>
      <c r="Y639" s="220"/>
      <c r="Z639" s="220"/>
      <c r="AA639" s="227"/>
      <c r="AT639" s="228" t="s">
        <v>156</v>
      </c>
      <c r="AU639" s="228" t="s">
        <v>99</v>
      </c>
      <c r="AV639" s="10" t="s">
        <v>99</v>
      </c>
      <c r="AW639" s="10" t="s">
        <v>33</v>
      </c>
      <c r="AX639" s="10" t="s">
        <v>75</v>
      </c>
      <c r="AY639" s="228" t="s">
        <v>148</v>
      </c>
    </row>
    <row r="640" spans="2:51" s="10" customFormat="1" ht="14.4" customHeight="1">
      <c r="B640" s="219"/>
      <c r="C640" s="220"/>
      <c r="D640" s="220"/>
      <c r="E640" s="221" t="s">
        <v>5</v>
      </c>
      <c r="F640" s="238" t="s">
        <v>608</v>
      </c>
      <c r="G640" s="220"/>
      <c r="H640" s="220"/>
      <c r="I640" s="220"/>
      <c r="J640" s="220"/>
      <c r="K640" s="224">
        <v>4.438</v>
      </c>
      <c r="L640" s="220"/>
      <c r="M640" s="220"/>
      <c r="N640" s="220"/>
      <c r="O640" s="220"/>
      <c r="P640" s="220"/>
      <c r="Q640" s="220"/>
      <c r="R640" s="225"/>
      <c r="T640" s="226"/>
      <c r="U640" s="220"/>
      <c r="V640" s="220"/>
      <c r="W640" s="220"/>
      <c r="X640" s="220"/>
      <c r="Y640" s="220"/>
      <c r="Z640" s="220"/>
      <c r="AA640" s="227"/>
      <c r="AT640" s="228" t="s">
        <v>156</v>
      </c>
      <c r="AU640" s="228" t="s">
        <v>99</v>
      </c>
      <c r="AV640" s="10" t="s">
        <v>99</v>
      </c>
      <c r="AW640" s="10" t="s">
        <v>33</v>
      </c>
      <c r="AX640" s="10" t="s">
        <v>75</v>
      </c>
      <c r="AY640" s="228" t="s">
        <v>148</v>
      </c>
    </row>
    <row r="641" spans="2:51" s="10" customFormat="1" ht="14.4" customHeight="1">
      <c r="B641" s="219"/>
      <c r="C641" s="220"/>
      <c r="D641" s="220"/>
      <c r="E641" s="221" t="s">
        <v>5</v>
      </c>
      <c r="F641" s="238" t="s">
        <v>609</v>
      </c>
      <c r="G641" s="220"/>
      <c r="H641" s="220"/>
      <c r="I641" s="220"/>
      <c r="J641" s="220"/>
      <c r="K641" s="224">
        <v>34.56</v>
      </c>
      <c r="L641" s="220"/>
      <c r="M641" s="220"/>
      <c r="N641" s="220"/>
      <c r="O641" s="220"/>
      <c r="P641" s="220"/>
      <c r="Q641" s="220"/>
      <c r="R641" s="225"/>
      <c r="T641" s="226"/>
      <c r="U641" s="220"/>
      <c r="V641" s="220"/>
      <c r="W641" s="220"/>
      <c r="X641" s="220"/>
      <c r="Y641" s="220"/>
      <c r="Z641" s="220"/>
      <c r="AA641" s="227"/>
      <c r="AT641" s="228" t="s">
        <v>156</v>
      </c>
      <c r="AU641" s="228" t="s">
        <v>99</v>
      </c>
      <c r="AV641" s="10" t="s">
        <v>99</v>
      </c>
      <c r="AW641" s="10" t="s">
        <v>33</v>
      </c>
      <c r="AX641" s="10" t="s">
        <v>75</v>
      </c>
      <c r="AY641" s="228" t="s">
        <v>148</v>
      </c>
    </row>
    <row r="642" spans="2:51" s="10" customFormat="1" ht="14.4" customHeight="1">
      <c r="B642" s="219"/>
      <c r="C642" s="220"/>
      <c r="D642" s="220"/>
      <c r="E642" s="221" t="s">
        <v>5</v>
      </c>
      <c r="F642" s="238" t="s">
        <v>610</v>
      </c>
      <c r="G642" s="220"/>
      <c r="H642" s="220"/>
      <c r="I642" s="220"/>
      <c r="J642" s="220"/>
      <c r="K642" s="224">
        <v>73.93</v>
      </c>
      <c r="L642" s="220"/>
      <c r="M642" s="220"/>
      <c r="N642" s="220"/>
      <c r="O642" s="220"/>
      <c r="P642" s="220"/>
      <c r="Q642" s="220"/>
      <c r="R642" s="225"/>
      <c r="T642" s="226"/>
      <c r="U642" s="220"/>
      <c r="V642" s="220"/>
      <c r="W642" s="220"/>
      <c r="X642" s="220"/>
      <c r="Y642" s="220"/>
      <c r="Z642" s="220"/>
      <c r="AA642" s="227"/>
      <c r="AT642" s="228" t="s">
        <v>156</v>
      </c>
      <c r="AU642" s="228" t="s">
        <v>99</v>
      </c>
      <c r="AV642" s="10" t="s">
        <v>99</v>
      </c>
      <c r="AW642" s="10" t="s">
        <v>33</v>
      </c>
      <c r="AX642" s="10" t="s">
        <v>75</v>
      </c>
      <c r="AY642" s="228" t="s">
        <v>148</v>
      </c>
    </row>
    <row r="643" spans="2:51" s="10" customFormat="1" ht="14.4" customHeight="1">
      <c r="B643" s="219"/>
      <c r="C643" s="220"/>
      <c r="D643" s="220"/>
      <c r="E643" s="221" t="s">
        <v>5</v>
      </c>
      <c r="F643" s="238" t="s">
        <v>611</v>
      </c>
      <c r="G643" s="220"/>
      <c r="H643" s="220"/>
      <c r="I643" s="220"/>
      <c r="J643" s="220"/>
      <c r="K643" s="224">
        <v>1.997</v>
      </c>
      <c r="L643" s="220"/>
      <c r="M643" s="220"/>
      <c r="N643" s="220"/>
      <c r="O643" s="220"/>
      <c r="P643" s="220"/>
      <c r="Q643" s="220"/>
      <c r="R643" s="225"/>
      <c r="T643" s="226"/>
      <c r="U643" s="220"/>
      <c r="V643" s="220"/>
      <c r="W643" s="220"/>
      <c r="X643" s="220"/>
      <c r="Y643" s="220"/>
      <c r="Z643" s="220"/>
      <c r="AA643" s="227"/>
      <c r="AT643" s="228" t="s">
        <v>156</v>
      </c>
      <c r="AU643" s="228" t="s">
        <v>99</v>
      </c>
      <c r="AV643" s="10" t="s">
        <v>99</v>
      </c>
      <c r="AW643" s="10" t="s">
        <v>33</v>
      </c>
      <c r="AX643" s="10" t="s">
        <v>75</v>
      </c>
      <c r="AY643" s="228" t="s">
        <v>148</v>
      </c>
    </row>
    <row r="644" spans="2:51" s="10" customFormat="1" ht="14.4" customHeight="1">
      <c r="B644" s="219"/>
      <c r="C644" s="220"/>
      <c r="D644" s="220"/>
      <c r="E644" s="221" t="s">
        <v>5</v>
      </c>
      <c r="F644" s="238" t="s">
        <v>612</v>
      </c>
      <c r="G644" s="220"/>
      <c r="H644" s="220"/>
      <c r="I644" s="220"/>
      <c r="J644" s="220"/>
      <c r="K644" s="224">
        <v>12.96</v>
      </c>
      <c r="L644" s="220"/>
      <c r="M644" s="220"/>
      <c r="N644" s="220"/>
      <c r="O644" s="220"/>
      <c r="P644" s="220"/>
      <c r="Q644" s="220"/>
      <c r="R644" s="225"/>
      <c r="T644" s="226"/>
      <c r="U644" s="220"/>
      <c r="V644" s="220"/>
      <c r="W644" s="220"/>
      <c r="X644" s="220"/>
      <c r="Y644" s="220"/>
      <c r="Z644" s="220"/>
      <c r="AA644" s="227"/>
      <c r="AT644" s="228" t="s">
        <v>156</v>
      </c>
      <c r="AU644" s="228" t="s">
        <v>99</v>
      </c>
      <c r="AV644" s="10" t="s">
        <v>99</v>
      </c>
      <c r="AW644" s="10" t="s">
        <v>33</v>
      </c>
      <c r="AX644" s="10" t="s">
        <v>75</v>
      </c>
      <c r="AY644" s="228" t="s">
        <v>148</v>
      </c>
    </row>
    <row r="645" spans="2:51" s="10" customFormat="1" ht="22.8" customHeight="1">
      <c r="B645" s="219"/>
      <c r="C645" s="220"/>
      <c r="D645" s="220"/>
      <c r="E645" s="221" t="s">
        <v>5</v>
      </c>
      <c r="F645" s="238" t="s">
        <v>613</v>
      </c>
      <c r="G645" s="220"/>
      <c r="H645" s="220"/>
      <c r="I645" s="220"/>
      <c r="J645" s="220"/>
      <c r="K645" s="224">
        <v>8.599</v>
      </c>
      <c r="L645" s="220"/>
      <c r="M645" s="220"/>
      <c r="N645" s="220"/>
      <c r="O645" s="220"/>
      <c r="P645" s="220"/>
      <c r="Q645" s="220"/>
      <c r="R645" s="225"/>
      <c r="T645" s="226"/>
      <c r="U645" s="220"/>
      <c r="V645" s="220"/>
      <c r="W645" s="220"/>
      <c r="X645" s="220"/>
      <c r="Y645" s="220"/>
      <c r="Z645" s="220"/>
      <c r="AA645" s="227"/>
      <c r="AT645" s="228" t="s">
        <v>156</v>
      </c>
      <c r="AU645" s="228" t="s">
        <v>99</v>
      </c>
      <c r="AV645" s="10" t="s">
        <v>99</v>
      </c>
      <c r="AW645" s="10" t="s">
        <v>33</v>
      </c>
      <c r="AX645" s="10" t="s">
        <v>75</v>
      </c>
      <c r="AY645" s="228" t="s">
        <v>148</v>
      </c>
    </row>
    <row r="646" spans="2:51" s="10" customFormat="1" ht="22.8" customHeight="1">
      <c r="B646" s="219"/>
      <c r="C646" s="220"/>
      <c r="D646" s="220"/>
      <c r="E646" s="221" t="s">
        <v>5</v>
      </c>
      <c r="F646" s="238" t="s">
        <v>614</v>
      </c>
      <c r="G646" s="220"/>
      <c r="H646" s="220"/>
      <c r="I646" s="220"/>
      <c r="J646" s="220"/>
      <c r="K646" s="224">
        <v>7.262</v>
      </c>
      <c r="L646" s="220"/>
      <c r="M646" s="220"/>
      <c r="N646" s="220"/>
      <c r="O646" s="220"/>
      <c r="P646" s="220"/>
      <c r="Q646" s="220"/>
      <c r="R646" s="225"/>
      <c r="T646" s="226"/>
      <c r="U646" s="220"/>
      <c r="V646" s="220"/>
      <c r="W646" s="220"/>
      <c r="X646" s="220"/>
      <c r="Y646" s="220"/>
      <c r="Z646" s="220"/>
      <c r="AA646" s="227"/>
      <c r="AT646" s="228" t="s">
        <v>156</v>
      </c>
      <c r="AU646" s="228" t="s">
        <v>99</v>
      </c>
      <c r="AV646" s="10" t="s">
        <v>99</v>
      </c>
      <c r="AW646" s="10" t="s">
        <v>33</v>
      </c>
      <c r="AX646" s="10" t="s">
        <v>75</v>
      </c>
      <c r="AY646" s="228" t="s">
        <v>148</v>
      </c>
    </row>
    <row r="647" spans="2:51" s="12" customFormat="1" ht="14.4" customHeight="1">
      <c r="B647" s="239"/>
      <c r="C647" s="240"/>
      <c r="D647" s="240"/>
      <c r="E647" s="241" t="s">
        <v>5</v>
      </c>
      <c r="F647" s="242" t="s">
        <v>178</v>
      </c>
      <c r="G647" s="240"/>
      <c r="H647" s="240"/>
      <c r="I647" s="240"/>
      <c r="J647" s="240"/>
      <c r="K647" s="243">
        <v>452.989</v>
      </c>
      <c r="L647" s="240"/>
      <c r="M647" s="240"/>
      <c r="N647" s="240"/>
      <c r="O647" s="240"/>
      <c r="P647" s="240"/>
      <c r="Q647" s="240"/>
      <c r="R647" s="244"/>
      <c r="T647" s="245"/>
      <c r="U647" s="240"/>
      <c r="V647" s="240"/>
      <c r="W647" s="240"/>
      <c r="X647" s="240"/>
      <c r="Y647" s="240"/>
      <c r="Z647" s="240"/>
      <c r="AA647" s="246"/>
      <c r="AT647" s="247" t="s">
        <v>156</v>
      </c>
      <c r="AU647" s="247" t="s">
        <v>99</v>
      </c>
      <c r="AV647" s="12" t="s">
        <v>153</v>
      </c>
      <c r="AW647" s="12" t="s">
        <v>33</v>
      </c>
      <c r="AX647" s="12" t="s">
        <v>83</v>
      </c>
      <c r="AY647" s="247" t="s">
        <v>148</v>
      </c>
    </row>
    <row r="648" spans="2:65" s="1" customFormat="1" ht="22.8" customHeight="1">
      <c r="B648" s="174"/>
      <c r="C648" s="209" t="s">
        <v>615</v>
      </c>
      <c r="D648" s="209" t="s">
        <v>149</v>
      </c>
      <c r="E648" s="210" t="s">
        <v>616</v>
      </c>
      <c r="F648" s="211" t="s">
        <v>617</v>
      </c>
      <c r="G648" s="211"/>
      <c r="H648" s="211"/>
      <c r="I648" s="211"/>
      <c r="J648" s="212" t="s">
        <v>159</v>
      </c>
      <c r="K648" s="213">
        <v>452.989</v>
      </c>
      <c r="L648" s="214">
        <v>0</v>
      </c>
      <c r="M648" s="214"/>
      <c r="N648" s="215">
        <f>ROUND(L648*K648,2)</f>
        <v>0</v>
      </c>
      <c r="O648" s="215"/>
      <c r="P648" s="215"/>
      <c r="Q648" s="215"/>
      <c r="R648" s="178"/>
      <c r="T648" s="216" t="s">
        <v>5</v>
      </c>
      <c r="U648" s="57" t="s">
        <v>40</v>
      </c>
      <c r="V648" s="48"/>
      <c r="W648" s="217">
        <f>V648*K648</f>
        <v>0</v>
      </c>
      <c r="X648" s="217">
        <v>7E-05</v>
      </c>
      <c r="Y648" s="217">
        <f>X648*K648</f>
        <v>0.03170923</v>
      </c>
      <c r="Z648" s="217">
        <v>0</v>
      </c>
      <c r="AA648" s="218">
        <f>Z648*K648</f>
        <v>0</v>
      </c>
      <c r="AR648" s="23" t="s">
        <v>238</v>
      </c>
      <c r="AT648" s="23" t="s">
        <v>149</v>
      </c>
      <c r="AU648" s="23" t="s">
        <v>99</v>
      </c>
      <c r="AY648" s="23" t="s">
        <v>148</v>
      </c>
      <c r="BE648" s="133">
        <f>IF(U648="základní",N648,0)</f>
        <v>0</v>
      </c>
      <c r="BF648" s="133">
        <f>IF(U648="snížená",N648,0)</f>
        <v>0</v>
      </c>
      <c r="BG648" s="133">
        <f>IF(U648="zákl. přenesená",N648,0)</f>
        <v>0</v>
      </c>
      <c r="BH648" s="133">
        <f>IF(U648="sníž. přenesená",N648,0)</f>
        <v>0</v>
      </c>
      <c r="BI648" s="133">
        <f>IF(U648="nulová",N648,0)</f>
        <v>0</v>
      </c>
      <c r="BJ648" s="23" t="s">
        <v>83</v>
      </c>
      <c r="BK648" s="133">
        <f>ROUND(L648*K648,2)</f>
        <v>0</v>
      </c>
      <c r="BL648" s="23" t="s">
        <v>238</v>
      </c>
      <c r="BM648" s="23" t="s">
        <v>618</v>
      </c>
    </row>
    <row r="649" spans="2:51" s="10" customFormat="1" ht="14.4" customHeight="1">
      <c r="B649" s="219"/>
      <c r="C649" s="220"/>
      <c r="D649" s="220"/>
      <c r="E649" s="221" t="s">
        <v>5</v>
      </c>
      <c r="F649" s="222" t="s">
        <v>582</v>
      </c>
      <c r="G649" s="223"/>
      <c r="H649" s="223"/>
      <c r="I649" s="223"/>
      <c r="J649" s="220"/>
      <c r="K649" s="224">
        <v>3.917</v>
      </c>
      <c r="L649" s="220"/>
      <c r="M649" s="220"/>
      <c r="N649" s="220"/>
      <c r="O649" s="220"/>
      <c r="P649" s="220"/>
      <c r="Q649" s="220"/>
      <c r="R649" s="225"/>
      <c r="T649" s="226"/>
      <c r="U649" s="220"/>
      <c r="V649" s="220"/>
      <c r="W649" s="220"/>
      <c r="X649" s="220"/>
      <c r="Y649" s="220"/>
      <c r="Z649" s="220"/>
      <c r="AA649" s="227"/>
      <c r="AT649" s="228" t="s">
        <v>156</v>
      </c>
      <c r="AU649" s="228" t="s">
        <v>99</v>
      </c>
      <c r="AV649" s="10" t="s">
        <v>99</v>
      </c>
      <c r="AW649" s="10" t="s">
        <v>33</v>
      </c>
      <c r="AX649" s="10" t="s">
        <v>75</v>
      </c>
      <c r="AY649" s="228" t="s">
        <v>148</v>
      </c>
    </row>
    <row r="650" spans="2:51" s="10" customFormat="1" ht="14.4" customHeight="1">
      <c r="B650" s="219"/>
      <c r="C650" s="220"/>
      <c r="D650" s="220"/>
      <c r="E650" s="221" t="s">
        <v>5</v>
      </c>
      <c r="F650" s="238" t="s">
        <v>583</v>
      </c>
      <c r="G650" s="220"/>
      <c r="H650" s="220"/>
      <c r="I650" s="220"/>
      <c r="J650" s="220"/>
      <c r="K650" s="224">
        <v>3.835</v>
      </c>
      <c r="L650" s="220"/>
      <c r="M650" s="220"/>
      <c r="N650" s="220"/>
      <c r="O650" s="220"/>
      <c r="P650" s="220"/>
      <c r="Q650" s="220"/>
      <c r="R650" s="225"/>
      <c r="T650" s="226"/>
      <c r="U650" s="220"/>
      <c r="V650" s="220"/>
      <c r="W650" s="220"/>
      <c r="X650" s="220"/>
      <c r="Y650" s="220"/>
      <c r="Z650" s="220"/>
      <c r="AA650" s="227"/>
      <c r="AT650" s="228" t="s">
        <v>156</v>
      </c>
      <c r="AU650" s="228" t="s">
        <v>99</v>
      </c>
      <c r="AV650" s="10" t="s">
        <v>99</v>
      </c>
      <c r="AW650" s="10" t="s">
        <v>33</v>
      </c>
      <c r="AX650" s="10" t="s">
        <v>75</v>
      </c>
      <c r="AY650" s="228" t="s">
        <v>148</v>
      </c>
    </row>
    <row r="651" spans="2:51" s="10" customFormat="1" ht="14.4" customHeight="1">
      <c r="B651" s="219"/>
      <c r="C651" s="220"/>
      <c r="D651" s="220"/>
      <c r="E651" s="221" t="s">
        <v>5</v>
      </c>
      <c r="F651" s="238" t="s">
        <v>584</v>
      </c>
      <c r="G651" s="220"/>
      <c r="H651" s="220"/>
      <c r="I651" s="220"/>
      <c r="J651" s="220"/>
      <c r="K651" s="224">
        <v>3.835</v>
      </c>
      <c r="L651" s="220"/>
      <c r="M651" s="220"/>
      <c r="N651" s="220"/>
      <c r="O651" s="220"/>
      <c r="P651" s="220"/>
      <c r="Q651" s="220"/>
      <c r="R651" s="225"/>
      <c r="T651" s="226"/>
      <c r="U651" s="220"/>
      <c r="V651" s="220"/>
      <c r="W651" s="220"/>
      <c r="X651" s="220"/>
      <c r="Y651" s="220"/>
      <c r="Z651" s="220"/>
      <c r="AA651" s="227"/>
      <c r="AT651" s="228" t="s">
        <v>156</v>
      </c>
      <c r="AU651" s="228" t="s">
        <v>99</v>
      </c>
      <c r="AV651" s="10" t="s">
        <v>99</v>
      </c>
      <c r="AW651" s="10" t="s">
        <v>33</v>
      </c>
      <c r="AX651" s="10" t="s">
        <v>75</v>
      </c>
      <c r="AY651" s="228" t="s">
        <v>148</v>
      </c>
    </row>
    <row r="652" spans="2:51" s="10" customFormat="1" ht="14.4" customHeight="1">
      <c r="B652" s="219"/>
      <c r="C652" s="220"/>
      <c r="D652" s="220"/>
      <c r="E652" s="221" t="s">
        <v>5</v>
      </c>
      <c r="F652" s="238" t="s">
        <v>585</v>
      </c>
      <c r="G652" s="220"/>
      <c r="H652" s="220"/>
      <c r="I652" s="220"/>
      <c r="J652" s="220"/>
      <c r="K652" s="224">
        <v>3.835</v>
      </c>
      <c r="L652" s="220"/>
      <c r="M652" s="220"/>
      <c r="N652" s="220"/>
      <c r="O652" s="220"/>
      <c r="P652" s="220"/>
      <c r="Q652" s="220"/>
      <c r="R652" s="225"/>
      <c r="T652" s="226"/>
      <c r="U652" s="220"/>
      <c r="V652" s="220"/>
      <c r="W652" s="220"/>
      <c r="X652" s="220"/>
      <c r="Y652" s="220"/>
      <c r="Z652" s="220"/>
      <c r="AA652" s="227"/>
      <c r="AT652" s="228" t="s">
        <v>156</v>
      </c>
      <c r="AU652" s="228" t="s">
        <v>99</v>
      </c>
      <c r="AV652" s="10" t="s">
        <v>99</v>
      </c>
      <c r="AW652" s="10" t="s">
        <v>33</v>
      </c>
      <c r="AX652" s="10" t="s">
        <v>75</v>
      </c>
      <c r="AY652" s="228" t="s">
        <v>148</v>
      </c>
    </row>
    <row r="653" spans="2:51" s="10" customFormat="1" ht="14.4" customHeight="1">
      <c r="B653" s="219"/>
      <c r="C653" s="220"/>
      <c r="D653" s="220"/>
      <c r="E653" s="221" t="s">
        <v>5</v>
      </c>
      <c r="F653" s="238" t="s">
        <v>586</v>
      </c>
      <c r="G653" s="220"/>
      <c r="H653" s="220"/>
      <c r="I653" s="220"/>
      <c r="J653" s="220"/>
      <c r="K653" s="224">
        <v>1.918</v>
      </c>
      <c r="L653" s="220"/>
      <c r="M653" s="220"/>
      <c r="N653" s="220"/>
      <c r="O653" s="220"/>
      <c r="P653" s="220"/>
      <c r="Q653" s="220"/>
      <c r="R653" s="225"/>
      <c r="T653" s="226"/>
      <c r="U653" s="220"/>
      <c r="V653" s="220"/>
      <c r="W653" s="220"/>
      <c r="X653" s="220"/>
      <c r="Y653" s="220"/>
      <c r="Z653" s="220"/>
      <c r="AA653" s="227"/>
      <c r="AT653" s="228" t="s">
        <v>156</v>
      </c>
      <c r="AU653" s="228" t="s">
        <v>99</v>
      </c>
      <c r="AV653" s="10" t="s">
        <v>99</v>
      </c>
      <c r="AW653" s="10" t="s">
        <v>33</v>
      </c>
      <c r="AX653" s="10" t="s">
        <v>75</v>
      </c>
      <c r="AY653" s="228" t="s">
        <v>148</v>
      </c>
    </row>
    <row r="654" spans="2:51" s="10" customFormat="1" ht="14.4" customHeight="1">
      <c r="B654" s="219"/>
      <c r="C654" s="220"/>
      <c r="D654" s="220"/>
      <c r="E654" s="221" t="s">
        <v>5</v>
      </c>
      <c r="F654" s="238" t="s">
        <v>587</v>
      </c>
      <c r="G654" s="220"/>
      <c r="H654" s="220"/>
      <c r="I654" s="220"/>
      <c r="J654" s="220"/>
      <c r="K654" s="224">
        <v>7.862</v>
      </c>
      <c r="L654" s="220"/>
      <c r="M654" s="220"/>
      <c r="N654" s="220"/>
      <c r="O654" s="220"/>
      <c r="P654" s="220"/>
      <c r="Q654" s="220"/>
      <c r="R654" s="225"/>
      <c r="T654" s="226"/>
      <c r="U654" s="220"/>
      <c r="V654" s="220"/>
      <c r="W654" s="220"/>
      <c r="X654" s="220"/>
      <c r="Y654" s="220"/>
      <c r="Z654" s="220"/>
      <c r="AA654" s="227"/>
      <c r="AT654" s="228" t="s">
        <v>156</v>
      </c>
      <c r="AU654" s="228" t="s">
        <v>99</v>
      </c>
      <c r="AV654" s="10" t="s">
        <v>99</v>
      </c>
      <c r="AW654" s="10" t="s">
        <v>33</v>
      </c>
      <c r="AX654" s="10" t="s">
        <v>75</v>
      </c>
      <c r="AY654" s="228" t="s">
        <v>148</v>
      </c>
    </row>
    <row r="655" spans="2:51" s="10" customFormat="1" ht="14.4" customHeight="1">
      <c r="B655" s="219"/>
      <c r="C655" s="220"/>
      <c r="D655" s="220"/>
      <c r="E655" s="221" t="s">
        <v>5</v>
      </c>
      <c r="F655" s="238" t="s">
        <v>588</v>
      </c>
      <c r="G655" s="220"/>
      <c r="H655" s="220"/>
      <c r="I655" s="220"/>
      <c r="J655" s="220"/>
      <c r="K655" s="224">
        <v>3.659</v>
      </c>
      <c r="L655" s="220"/>
      <c r="M655" s="220"/>
      <c r="N655" s="220"/>
      <c r="O655" s="220"/>
      <c r="P655" s="220"/>
      <c r="Q655" s="220"/>
      <c r="R655" s="225"/>
      <c r="T655" s="226"/>
      <c r="U655" s="220"/>
      <c r="V655" s="220"/>
      <c r="W655" s="220"/>
      <c r="X655" s="220"/>
      <c r="Y655" s="220"/>
      <c r="Z655" s="220"/>
      <c r="AA655" s="227"/>
      <c r="AT655" s="228" t="s">
        <v>156</v>
      </c>
      <c r="AU655" s="228" t="s">
        <v>99</v>
      </c>
      <c r="AV655" s="10" t="s">
        <v>99</v>
      </c>
      <c r="AW655" s="10" t="s">
        <v>33</v>
      </c>
      <c r="AX655" s="10" t="s">
        <v>75</v>
      </c>
      <c r="AY655" s="228" t="s">
        <v>148</v>
      </c>
    </row>
    <row r="656" spans="2:51" s="10" customFormat="1" ht="14.4" customHeight="1">
      <c r="B656" s="219"/>
      <c r="C656" s="220"/>
      <c r="D656" s="220"/>
      <c r="E656" s="221" t="s">
        <v>5</v>
      </c>
      <c r="F656" s="238" t="s">
        <v>589</v>
      </c>
      <c r="G656" s="220"/>
      <c r="H656" s="220"/>
      <c r="I656" s="220"/>
      <c r="J656" s="220"/>
      <c r="K656" s="224">
        <v>5.8</v>
      </c>
      <c r="L656" s="220"/>
      <c r="M656" s="220"/>
      <c r="N656" s="220"/>
      <c r="O656" s="220"/>
      <c r="P656" s="220"/>
      <c r="Q656" s="220"/>
      <c r="R656" s="225"/>
      <c r="T656" s="226"/>
      <c r="U656" s="220"/>
      <c r="V656" s="220"/>
      <c r="W656" s="220"/>
      <c r="X656" s="220"/>
      <c r="Y656" s="220"/>
      <c r="Z656" s="220"/>
      <c r="AA656" s="227"/>
      <c r="AT656" s="228" t="s">
        <v>156</v>
      </c>
      <c r="AU656" s="228" t="s">
        <v>99</v>
      </c>
      <c r="AV656" s="10" t="s">
        <v>99</v>
      </c>
      <c r="AW656" s="10" t="s">
        <v>33</v>
      </c>
      <c r="AX656" s="10" t="s">
        <v>75</v>
      </c>
      <c r="AY656" s="228" t="s">
        <v>148</v>
      </c>
    </row>
    <row r="657" spans="2:51" s="11" customFormat="1" ht="22.8" customHeight="1">
      <c r="B657" s="229"/>
      <c r="C657" s="230"/>
      <c r="D657" s="230"/>
      <c r="E657" s="231" t="s">
        <v>5</v>
      </c>
      <c r="F657" s="260" t="s">
        <v>590</v>
      </c>
      <c r="G657" s="230"/>
      <c r="H657" s="230"/>
      <c r="I657" s="230"/>
      <c r="J657" s="230"/>
      <c r="K657" s="231" t="s">
        <v>5</v>
      </c>
      <c r="L657" s="230"/>
      <c r="M657" s="230"/>
      <c r="N657" s="230"/>
      <c r="O657" s="230"/>
      <c r="P657" s="230"/>
      <c r="Q657" s="230"/>
      <c r="R657" s="234"/>
      <c r="T657" s="235"/>
      <c r="U657" s="230"/>
      <c r="V657" s="230"/>
      <c r="W657" s="230"/>
      <c r="X657" s="230"/>
      <c r="Y657" s="230"/>
      <c r="Z657" s="230"/>
      <c r="AA657" s="236"/>
      <c r="AT657" s="237" t="s">
        <v>156</v>
      </c>
      <c r="AU657" s="237" t="s">
        <v>99</v>
      </c>
      <c r="AV657" s="11" t="s">
        <v>83</v>
      </c>
      <c r="AW657" s="11" t="s">
        <v>33</v>
      </c>
      <c r="AX657" s="11" t="s">
        <v>75</v>
      </c>
      <c r="AY657" s="237" t="s">
        <v>148</v>
      </c>
    </row>
    <row r="658" spans="2:51" s="11" customFormat="1" ht="22.8" customHeight="1">
      <c r="B658" s="229"/>
      <c r="C658" s="230"/>
      <c r="D658" s="230"/>
      <c r="E658" s="231" t="s">
        <v>5</v>
      </c>
      <c r="F658" s="260" t="s">
        <v>591</v>
      </c>
      <c r="G658" s="230"/>
      <c r="H658" s="230"/>
      <c r="I658" s="230"/>
      <c r="J658" s="230"/>
      <c r="K658" s="231" t="s">
        <v>5</v>
      </c>
      <c r="L658" s="230"/>
      <c r="M658" s="230"/>
      <c r="N658" s="230"/>
      <c r="O658" s="230"/>
      <c r="P658" s="230"/>
      <c r="Q658" s="230"/>
      <c r="R658" s="234"/>
      <c r="T658" s="235"/>
      <c r="U658" s="230"/>
      <c r="V658" s="230"/>
      <c r="W658" s="230"/>
      <c r="X658" s="230"/>
      <c r="Y658" s="230"/>
      <c r="Z658" s="230"/>
      <c r="AA658" s="236"/>
      <c r="AT658" s="237" t="s">
        <v>156</v>
      </c>
      <c r="AU658" s="237" t="s">
        <v>99</v>
      </c>
      <c r="AV658" s="11" t="s">
        <v>83</v>
      </c>
      <c r="AW658" s="11" t="s">
        <v>33</v>
      </c>
      <c r="AX658" s="11" t="s">
        <v>75</v>
      </c>
      <c r="AY658" s="237" t="s">
        <v>148</v>
      </c>
    </row>
    <row r="659" spans="2:51" s="10" customFormat="1" ht="14.4" customHeight="1">
      <c r="B659" s="219"/>
      <c r="C659" s="220"/>
      <c r="D659" s="220"/>
      <c r="E659" s="221" t="s">
        <v>5</v>
      </c>
      <c r="F659" s="238" t="s">
        <v>592</v>
      </c>
      <c r="G659" s="220"/>
      <c r="H659" s="220"/>
      <c r="I659" s="220"/>
      <c r="J659" s="220"/>
      <c r="K659" s="224">
        <v>6.015</v>
      </c>
      <c r="L659" s="220"/>
      <c r="M659" s="220"/>
      <c r="N659" s="220"/>
      <c r="O659" s="220"/>
      <c r="P659" s="220"/>
      <c r="Q659" s="220"/>
      <c r="R659" s="225"/>
      <c r="T659" s="226"/>
      <c r="U659" s="220"/>
      <c r="V659" s="220"/>
      <c r="W659" s="220"/>
      <c r="X659" s="220"/>
      <c r="Y659" s="220"/>
      <c r="Z659" s="220"/>
      <c r="AA659" s="227"/>
      <c r="AT659" s="228" t="s">
        <v>156</v>
      </c>
      <c r="AU659" s="228" t="s">
        <v>99</v>
      </c>
      <c r="AV659" s="10" t="s">
        <v>99</v>
      </c>
      <c r="AW659" s="10" t="s">
        <v>33</v>
      </c>
      <c r="AX659" s="10" t="s">
        <v>75</v>
      </c>
      <c r="AY659" s="228" t="s">
        <v>148</v>
      </c>
    </row>
    <row r="660" spans="2:51" s="10" customFormat="1" ht="14.4" customHeight="1">
      <c r="B660" s="219"/>
      <c r="C660" s="220"/>
      <c r="D660" s="220"/>
      <c r="E660" s="221" t="s">
        <v>5</v>
      </c>
      <c r="F660" s="238" t="s">
        <v>593</v>
      </c>
      <c r="G660" s="220"/>
      <c r="H660" s="220"/>
      <c r="I660" s="220"/>
      <c r="J660" s="220"/>
      <c r="K660" s="224">
        <v>5.84</v>
      </c>
      <c r="L660" s="220"/>
      <c r="M660" s="220"/>
      <c r="N660" s="220"/>
      <c r="O660" s="220"/>
      <c r="P660" s="220"/>
      <c r="Q660" s="220"/>
      <c r="R660" s="225"/>
      <c r="T660" s="226"/>
      <c r="U660" s="220"/>
      <c r="V660" s="220"/>
      <c r="W660" s="220"/>
      <c r="X660" s="220"/>
      <c r="Y660" s="220"/>
      <c r="Z660" s="220"/>
      <c r="AA660" s="227"/>
      <c r="AT660" s="228" t="s">
        <v>156</v>
      </c>
      <c r="AU660" s="228" t="s">
        <v>99</v>
      </c>
      <c r="AV660" s="10" t="s">
        <v>99</v>
      </c>
      <c r="AW660" s="10" t="s">
        <v>33</v>
      </c>
      <c r="AX660" s="10" t="s">
        <v>75</v>
      </c>
      <c r="AY660" s="228" t="s">
        <v>148</v>
      </c>
    </row>
    <row r="661" spans="2:51" s="10" customFormat="1" ht="14.4" customHeight="1">
      <c r="B661" s="219"/>
      <c r="C661" s="220"/>
      <c r="D661" s="220"/>
      <c r="E661" s="221" t="s">
        <v>5</v>
      </c>
      <c r="F661" s="238" t="s">
        <v>594</v>
      </c>
      <c r="G661" s="220"/>
      <c r="H661" s="220"/>
      <c r="I661" s="220"/>
      <c r="J661" s="220"/>
      <c r="K661" s="224">
        <v>1.552</v>
      </c>
      <c r="L661" s="220"/>
      <c r="M661" s="220"/>
      <c r="N661" s="220"/>
      <c r="O661" s="220"/>
      <c r="P661" s="220"/>
      <c r="Q661" s="220"/>
      <c r="R661" s="225"/>
      <c r="T661" s="226"/>
      <c r="U661" s="220"/>
      <c r="V661" s="220"/>
      <c r="W661" s="220"/>
      <c r="X661" s="220"/>
      <c r="Y661" s="220"/>
      <c r="Z661" s="220"/>
      <c r="AA661" s="227"/>
      <c r="AT661" s="228" t="s">
        <v>156</v>
      </c>
      <c r="AU661" s="228" t="s">
        <v>99</v>
      </c>
      <c r="AV661" s="10" t="s">
        <v>99</v>
      </c>
      <c r="AW661" s="10" t="s">
        <v>33</v>
      </c>
      <c r="AX661" s="10" t="s">
        <v>75</v>
      </c>
      <c r="AY661" s="228" t="s">
        <v>148</v>
      </c>
    </row>
    <row r="662" spans="2:51" s="11" customFormat="1" ht="22.8" customHeight="1">
      <c r="B662" s="229"/>
      <c r="C662" s="230"/>
      <c r="D662" s="230"/>
      <c r="E662" s="231" t="s">
        <v>5</v>
      </c>
      <c r="F662" s="260" t="s">
        <v>595</v>
      </c>
      <c r="G662" s="230"/>
      <c r="H662" s="230"/>
      <c r="I662" s="230"/>
      <c r="J662" s="230"/>
      <c r="K662" s="231" t="s">
        <v>5</v>
      </c>
      <c r="L662" s="230"/>
      <c r="M662" s="230"/>
      <c r="N662" s="230"/>
      <c r="O662" s="230"/>
      <c r="P662" s="230"/>
      <c r="Q662" s="230"/>
      <c r="R662" s="234"/>
      <c r="T662" s="235"/>
      <c r="U662" s="230"/>
      <c r="V662" s="230"/>
      <c r="W662" s="230"/>
      <c r="X662" s="230"/>
      <c r="Y662" s="230"/>
      <c r="Z662" s="230"/>
      <c r="AA662" s="236"/>
      <c r="AT662" s="237" t="s">
        <v>156</v>
      </c>
      <c r="AU662" s="237" t="s">
        <v>99</v>
      </c>
      <c r="AV662" s="11" t="s">
        <v>83</v>
      </c>
      <c r="AW662" s="11" t="s">
        <v>33</v>
      </c>
      <c r="AX662" s="11" t="s">
        <v>75</v>
      </c>
      <c r="AY662" s="237" t="s">
        <v>148</v>
      </c>
    </row>
    <row r="663" spans="2:51" s="10" customFormat="1" ht="14.4" customHeight="1">
      <c r="B663" s="219"/>
      <c r="C663" s="220"/>
      <c r="D663" s="220"/>
      <c r="E663" s="221" t="s">
        <v>5</v>
      </c>
      <c r="F663" s="238" t="s">
        <v>596</v>
      </c>
      <c r="G663" s="220"/>
      <c r="H663" s="220"/>
      <c r="I663" s="220"/>
      <c r="J663" s="220"/>
      <c r="K663" s="224">
        <v>14.761</v>
      </c>
      <c r="L663" s="220"/>
      <c r="M663" s="220"/>
      <c r="N663" s="220"/>
      <c r="O663" s="220"/>
      <c r="P663" s="220"/>
      <c r="Q663" s="220"/>
      <c r="R663" s="225"/>
      <c r="T663" s="226"/>
      <c r="U663" s="220"/>
      <c r="V663" s="220"/>
      <c r="W663" s="220"/>
      <c r="X663" s="220"/>
      <c r="Y663" s="220"/>
      <c r="Z663" s="220"/>
      <c r="AA663" s="227"/>
      <c r="AT663" s="228" t="s">
        <v>156</v>
      </c>
      <c r="AU663" s="228" t="s">
        <v>99</v>
      </c>
      <c r="AV663" s="10" t="s">
        <v>99</v>
      </c>
      <c r="AW663" s="10" t="s">
        <v>33</v>
      </c>
      <c r="AX663" s="10" t="s">
        <v>75</v>
      </c>
      <c r="AY663" s="228" t="s">
        <v>148</v>
      </c>
    </row>
    <row r="664" spans="2:51" s="10" customFormat="1" ht="14.4" customHeight="1">
      <c r="B664" s="219"/>
      <c r="C664" s="220"/>
      <c r="D664" s="220"/>
      <c r="E664" s="221" t="s">
        <v>5</v>
      </c>
      <c r="F664" s="238" t="s">
        <v>597</v>
      </c>
      <c r="G664" s="220"/>
      <c r="H664" s="220"/>
      <c r="I664" s="220"/>
      <c r="J664" s="220"/>
      <c r="K664" s="224">
        <v>77.841</v>
      </c>
      <c r="L664" s="220"/>
      <c r="M664" s="220"/>
      <c r="N664" s="220"/>
      <c r="O664" s="220"/>
      <c r="P664" s="220"/>
      <c r="Q664" s="220"/>
      <c r="R664" s="225"/>
      <c r="T664" s="226"/>
      <c r="U664" s="220"/>
      <c r="V664" s="220"/>
      <c r="W664" s="220"/>
      <c r="X664" s="220"/>
      <c r="Y664" s="220"/>
      <c r="Z664" s="220"/>
      <c r="AA664" s="227"/>
      <c r="AT664" s="228" t="s">
        <v>156</v>
      </c>
      <c r="AU664" s="228" t="s">
        <v>99</v>
      </c>
      <c r="AV664" s="10" t="s">
        <v>99</v>
      </c>
      <c r="AW664" s="10" t="s">
        <v>33</v>
      </c>
      <c r="AX664" s="10" t="s">
        <v>75</v>
      </c>
      <c r="AY664" s="228" t="s">
        <v>148</v>
      </c>
    </row>
    <row r="665" spans="2:51" s="10" customFormat="1" ht="14.4" customHeight="1">
      <c r="B665" s="219"/>
      <c r="C665" s="220"/>
      <c r="D665" s="220"/>
      <c r="E665" s="221" t="s">
        <v>5</v>
      </c>
      <c r="F665" s="238" t="s">
        <v>598</v>
      </c>
      <c r="G665" s="220"/>
      <c r="H665" s="220"/>
      <c r="I665" s="220"/>
      <c r="J665" s="220"/>
      <c r="K665" s="224">
        <v>76.192</v>
      </c>
      <c r="L665" s="220"/>
      <c r="M665" s="220"/>
      <c r="N665" s="220"/>
      <c r="O665" s="220"/>
      <c r="P665" s="220"/>
      <c r="Q665" s="220"/>
      <c r="R665" s="225"/>
      <c r="T665" s="226"/>
      <c r="U665" s="220"/>
      <c r="V665" s="220"/>
      <c r="W665" s="220"/>
      <c r="X665" s="220"/>
      <c r="Y665" s="220"/>
      <c r="Z665" s="220"/>
      <c r="AA665" s="227"/>
      <c r="AT665" s="228" t="s">
        <v>156</v>
      </c>
      <c r="AU665" s="228" t="s">
        <v>99</v>
      </c>
      <c r="AV665" s="10" t="s">
        <v>99</v>
      </c>
      <c r="AW665" s="10" t="s">
        <v>33</v>
      </c>
      <c r="AX665" s="10" t="s">
        <v>75</v>
      </c>
      <c r="AY665" s="228" t="s">
        <v>148</v>
      </c>
    </row>
    <row r="666" spans="2:51" s="10" customFormat="1" ht="14.4" customHeight="1">
      <c r="B666" s="219"/>
      <c r="C666" s="220"/>
      <c r="D666" s="220"/>
      <c r="E666" s="221" t="s">
        <v>5</v>
      </c>
      <c r="F666" s="238" t="s">
        <v>599</v>
      </c>
      <c r="G666" s="220"/>
      <c r="H666" s="220"/>
      <c r="I666" s="220"/>
      <c r="J666" s="220"/>
      <c r="K666" s="224">
        <v>3.116</v>
      </c>
      <c r="L666" s="220"/>
      <c r="M666" s="220"/>
      <c r="N666" s="220"/>
      <c r="O666" s="220"/>
      <c r="P666" s="220"/>
      <c r="Q666" s="220"/>
      <c r="R666" s="225"/>
      <c r="T666" s="226"/>
      <c r="U666" s="220"/>
      <c r="V666" s="220"/>
      <c r="W666" s="220"/>
      <c r="X666" s="220"/>
      <c r="Y666" s="220"/>
      <c r="Z666" s="220"/>
      <c r="AA666" s="227"/>
      <c r="AT666" s="228" t="s">
        <v>156</v>
      </c>
      <c r="AU666" s="228" t="s">
        <v>99</v>
      </c>
      <c r="AV666" s="10" t="s">
        <v>99</v>
      </c>
      <c r="AW666" s="10" t="s">
        <v>33</v>
      </c>
      <c r="AX666" s="10" t="s">
        <v>75</v>
      </c>
      <c r="AY666" s="228" t="s">
        <v>148</v>
      </c>
    </row>
    <row r="667" spans="2:51" s="10" customFormat="1" ht="14.4" customHeight="1">
      <c r="B667" s="219"/>
      <c r="C667" s="220"/>
      <c r="D667" s="220"/>
      <c r="E667" s="221" t="s">
        <v>5</v>
      </c>
      <c r="F667" s="238" t="s">
        <v>600</v>
      </c>
      <c r="G667" s="220"/>
      <c r="H667" s="220"/>
      <c r="I667" s="220"/>
      <c r="J667" s="220"/>
      <c r="K667" s="224">
        <v>5.974</v>
      </c>
      <c r="L667" s="220"/>
      <c r="M667" s="220"/>
      <c r="N667" s="220"/>
      <c r="O667" s="220"/>
      <c r="P667" s="220"/>
      <c r="Q667" s="220"/>
      <c r="R667" s="225"/>
      <c r="T667" s="226"/>
      <c r="U667" s="220"/>
      <c r="V667" s="220"/>
      <c r="W667" s="220"/>
      <c r="X667" s="220"/>
      <c r="Y667" s="220"/>
      <c r="Z667" s="220"/>
      <c r="AA667" s="227"/>
      <c r="AT667" s="228" t="s">
        <v>156</v>
      </c>
      <c r="AU667" s="228" t="s">
        <v>99</v>
      </c>
      <c r="AV667" s="10" t="s">
        <v>99</v>
      </c>
      <c r="AW667" s="10" t="s">
        <v>33</v>
      </c>
      <c r="AX667" s="10" t="s">
        <v>75</v>
      </c>
      <c r="AY667" s="228" t="s">
        <v>148</v>
      </c>
    </row>
    <row r="668" spans="2:51" s="10" customFormat="1" ht="14.4" customHeight="1">
      <c r="B668" s="219"/>
      <c r="C668" s="220"/>
      <c r="D668" s="220"/>
      <c r="E668" s="221" t="s">
        <v>5</v>
      </c>
      <c r="F668" s="238" t="s">
        <v>601</v>
      </c>
      <c r="G668" s="220"/>
      <c r="H668" s="220"/>
      <c r="I668" s="220"/>
      <c r="J668" s="220"/>
      <c r="K668" s="224">
        <v>4.868</v>
      </c>
      <c r="L668" s="220"/>
      <c r="M668" s="220"/>
      <c r="N668" s="220"/>
      <c r="O668" s="220"/>
      <c r="P668" s="220"/>
      <c r="Q668" s="220"/>
      <c r="R668" s="225"/>
      <c r="T668" s="226"/>
      <c r="U668" s="220"/>
      <c r="V668" s="220"/>
      <c r="W668" s="220"/>
      <c r="X668" s="220"/>
      <c r="Y668" s="220"/>
      <c r="Z668" s="220"/>
      <c r="AA668" s="227"/>
      <c r="AT668" s="228" t="s">
        <v>156</v>
      </c>
      <c r="AU668" s="228" t="s">
        <v>99</v>
      </c>
      <c r="AV668" s="10" t="s">
        <v>99</v>
      </c>
      <c r="AW668" s="10" t="s">
        <v>33</v>
      </c>
      <c r="AX668" s="10" t="s">
        <v>75</v>
      </c>
      <c r="AY668" s="228" t="s">
        <v>148</v>
      </c>
    </row>
    <row r="669" spans="2:51" s="10" customFormat="1" ht="14.4" customHeight="1">
      <c r="B669" s="219"/>
      <c r="C669" s="220"/>
      <c r="D669" s="220"/>
      <c r="E669" s="221" t="s">
        <v>5</v>
      </c>
      <c r="F669" s="238" t="s">
        <v>602</v>
      </c>
      <c r="G669" s="220"/>
      <c r="H669" s="220"/>
      <c r="I669" s="220"/>
      <c r="J669" s="220"/>
      <c r="K669" s="224">
        <v>1.88</v>
      </c>
      <c r="L669" s="220"/>
      <c r="M669" s="220"/>
      <c r="N669" s="220"/>
      <c r="O669" s="220"/>
      <c r="P669" s="220"/>
      <c r="Q669" s="220"/>
      <c r="R669" s="225"/>
      <c r="T669" s="226"/>
      <c r="U669" s="220"/>
      <c r="V669" s="220"/>
      <c r="W669" s="220"/>
      <c r="X669" s="220"/>
      <c r="Y669" s="220"/>
      <c r="Z669" s="220"/>
      <c r="AA669" s="227"/>
      <c r="AT669" s="228" t="s">
        <v>156</v>
      </c>
      <c r="AU669" s="228" t="s">
        <v>99</v>
      </c>
      <c r="AV669" s="10" t="s">
        <v>99</v>
      </c>
      <c r="AW669" s="10" t="s">
        <v>33</v>
      </c>
      <c r="AX669" s="10" t="s">
        <v>75</v>
      </c>
      <c r="AY669" s="228" t="s">
        <v>148</v>
      </c>
    </row>
    <row r="670" spans="2:51" s="10" customFormat="1" ht="14.4" customHeight="1">
      <c r="B670" s="219"/>
      <c r="C670" s="220"/>
      <c r="D670" s="220"/>
      <c r="E670" s="221" t="s">
        <v>5</v>
      </c>
      <c r="F670" s="238" t="s">
        <v>603</v>
      </c>
      <c r="G670" s="220"/>
      <c r="H670" s="220"/>
      <c r="I670" s="220"/>
      <c r="J670" s="220"/>
      <c r="K670" s="224">
        <v>12.025</v>
      </c>
      <c r="L670" s="220"/>
      <c r="M670" s="220"/>
      <c r="N670" s="220"/>
      <c r="O670" s="220"/>
      <c r="P670" s="220"/>
      <c r="Q670" s="220"/>
      <c r="R670" s="225"/>
      <c r="T670" s="226"/>
      <c r="U670" s="220"/>
      <c r="V670" s="220"/>
      <c r="W670" s="220"/>
      <c r="X670" s="220"/>
      <c r="Y670" s="220"/>
      <c r="Z670" s="220"/>
      <c r="AA670" s="227"/>
      <c r="AT670" s="228" t="s">
        <v>156</v>
      </c>
      <c r="AU670" s="228" t="s">
        <v>99</v>
      </c>
      <c r="AV670" s="10" t="s">
        <v>99</v>
      </c>
      <c r="AW670" s="10" t="s">
        <v>33</v>
      </c>
      <c r="AX670" s="10" t="s">
        <v>75</v>
      </c>
      <c r="AY670" s="228" t="s">
        <v>148</v>
      </c>
    </row>
    <row r="671" spans="2:51" s="10" customFormat="1" ht="14.4" customHeight="1">
      <c r="B671" s="219"/>
      <c r="C671" s="220"/>
      <c r="D671" s="220"/>
      <c r="E671" s="221" t="s">
        <v>5</v>
      </c>
      <c r="F671" s="238" t="s">
        <v>604</v>
      </c>
      <c r="G671" s="220"/>
      <c r="H671" s="220"/>
      <c r="I671" s="220"/>
      <c r="J671" s="220"/>
      <c r="K671" s="224">
        <v>5.998</v>
      </c>
      <c r="L671" s="220"/>
      <c r="M671" s="220"/>
      <c r="N671" s="220"/>
      <c r="O671" s="220"/>
      <c r="P671" s="220"/>
      <c r="Q671" s="220"/>
      <c r="R671" s="225"/>
      <c r="T671" s="226"/>
      <c r="U671" s="220"/>
      <c r="V671" s="220"/>
      <c r="W671" s="220"/>
      <c r="X671" s="220"/>
      <c r="Y671" s="220"/>
      <c r="Z671" s="220"/>
      <c r="AA671" s="227"/>
      <c r="AT671" s="228" t="s">
        <v>156</v>
      </c>
      <c r="AU671" s="228" t="s">
        <v>99</v>
      </c>
      <c r="AV671" s="10" t="s">
        <v>99</v>
      </c>
      <c r="AW671" s="10" t="s">
        <v>33</v>
      </c>
      <c r="AX671" s="10" t="s">
        <v>75</v>
      </c>
      <c r="AY671" s="228" t="s">
        <v>148</v>
      </c>
    </row>
    <row r="672" spans="2:51" s="11" customFormat="1" ht="22.8" customHeight="1">
      <c r="B672" s="229"/>
      <c r="C672" s="230"/>
      <c r="D672" s="230"/>
      <c r="E672" s="231" t="s">
        <v>5</v>
      </c>
      <c r="F672" s="260" t="s">
        <v>605</v>
      </c>
      <c r="G672" s="230"/>
      <c r="H672" s="230"/>
      <c r="I672" s="230"/>
      <c r="J672" s="230"/>
      <c r="K672" s="231" t="s">
        <v>5</v>
      </c>
      <c r="L672" s="230"/>
      <c r="M672" s="230"/>
      <c r="N672" s="230"/>
      <c r="O672" s="230"/>
      <c r="P672" s="230"/>
      <c r="Q672" s="230"/>
      <c r="R672" s="234"/>
      <c r="T672" s="235"/>
      <c r="U672" s="230"/>
      <c r="V672" s="230"/>
      <c r="W672" s="230"/>
      <c r="X672" s="230"/>
      <c r="Y672" s="230"/>
      <c r="Z672" s="230"/>
      <c r="AA672" s="236"/>
      <c r="AT672" s="237" t="s">
        <v>156</v>
      </c>
      <c r="AU672" s="237" t="s">
        <v>99</v>
      </c>
      <c r="AV672" s="11" t="s">
        <v>83</v>
      </c>
      <c r="AW672" s="11" t="s">
        <v>33</v>
      </c>
      <c r="AX672" s="11" t="s">
        <v>75</v>
      </c>
      <c r="AY672" s="237" t="s">
        <v>148</v>
      </c>
    </row>
    <row r="673" spans="2:51" s="10" customFormat="1" ht="14.4" customHeight="1">
      <c r="B673" s="219"/>
      <c r="C673" s="220"/>
      <c r="D673" s="220"/>
      <c r="E673" s="221" t="s">
        <v>5</v>
      </c>
      <c r="F673" s="238" t="s">
        <v>606</v>
      </c>
      <c r="G673" s="220"/>
      <c r="H673" s="220"/>
      <c r="I673" s="220"/>
      <c r="J673" s="220"/>
      <c r="K673" s="224">
        <v>33.44</v>
      </c>
      <c r="L673" s="220"/>
      <c r="M673" s="220"/>
      <c r="N673" s="220"/>
      <c r="O673" s="220"/>
      <c r="P673" s="220"/>
      <c r="Q673" s="220"/>
      <c r="R673" s="225"/>
      <c r="T673" s="226"/>
      <c r="U673" s="220"/>
      <c r="V673" s="220"/>
      <c r="W673" s="220"/>
      <c r="X673" s="220"/>
      <c r="Y673" s="220"/>
      <c r="Z673" s="220"/>
      <c r="AA673" s="227"/>
      <c r="AT673" s="228" t="s">
        <v>156</v>
      </c>
      <c r="AU673" s="228" t="s">
        <v>99</v>
      </c>
      <c r="AV673" s="10" t="s">
        <v>99</v>
      </c>
      <c r="AW673" s="10" t="s">
        <v>33</v>
      </c>
      <c r="AX673" s="10" t="s">
        <v>75</v>
      </c>
      <c r="AY673" s="228" t="s">
        <v>148</v>
      </c>
    </row>
    <row r="674" spans="2:51" s="10" customFormat="1" ht="14.4" customHeight="1">
      <c r="B674" s="219"/>
      <c r="C674" s="220"/>
      <c r="D674" s="220"/>
      <c r="E674" s="221" t="s">
        <v>5</v>
      </c>
      <c r="F674" s="238" t="s">
        <v>607</v>
      </c>
      <c r="G674" s="220"/>
      <c r="H674" s="220"/>
      <c r="I674" s="220"/>
      <c r="J674" s="220"/>
      <c r="K674" s="224">
        <v>25.08</v>
      </c>
      <c r="L674" s="220"/>
      <c r="M674" s="220"/>
      <c r="N674" s="220"/>
      <c r="O674" s="220"/>
      <c r="P674" s="220"/>
      <c r="Q674" s="220"/>
      <c r="R674" s="225"/>
      <c r="T674" s="226"/>
      <c r="U674" s="220"/>
      <c r="V674" s="220"/>
      <c r="W674" s="220"/>
      <c r="X674" s="220"/>
      <c r="Y674" s="220"/>
      <c r="Z674" s="220"/>
      <c r="AA674" s="227"/>
      <c r="AT674" s="228" t="s">
        <v>156</v>
      </c>
      <c r="AU674" s="228" t="s">
        <v>99</v>
      </c>
      <c r="AV674" s="10" t="s">
        <v>99</v>
      </c>
      <c r="AW674" s="10" t="s">
        <v>33</v>
      </c>
      <c r="AX674" s="10" t="s">
        <v>75</v>
      </c>
      <c r="AY674" s="228" t="s">
        <v>148</v>
      </c>
    </row>
    <row r="675" spans="2:51" s="10" customFormat="1" ht="14.4" customHeight="1">
      <c r="B675" s="219"/>
      <c r="C675" s="220"/>
      <c r="D675" s="220"/>
      <c r="E675" s="221" t="s">
        <v>5</v>
      </c>
      <c r="F675" s="238" t="s">
        <v>608</v>
      </c>
      <c r="G675" s="220"/>
      <c r="H675" s="220"/>
      <c r="I675" s="220"/>
      <c r="J675" s="220"/>
      <c r="K675" s="224">
        <v>4.438</v>
      </c>
      <c r="L675" s="220"/>
      <c r="M675" s="220"/>
      <c r="N675" s="220"/>
      <c r="O675" s="220"/>
      <c r="P675" s="220"/>
      <c r="Q675" s="220"/>
      <c r="R675" s="225"/>
      <c r="T675" s="226"/>
      <c r="U675" s="220"/>
      <c r="V675" s="220"/>
      <c r="W675" s="220"/>
      <c r="X675" s="220"/>
      <c r="Y675" s="220"/>
      <c r="Z675" s="220"/>
      <c r="AA675" s="227"/>
      <c r="AT675" s="228" t="s">
        <v>156</v>
      </c>
      <c r="AU675" s="228" t="s">
        <v>99</v>
      </c>
      <c r="AV675" s="10" t="s">
        <v>99</v>
      </c>
      <c r="AW675" s="10" t="s">
        <v>33</v>
      </c>
      <c r="AX675" s="10" t="s">
        <v>75</v>
      </c>
      <c r="AY675" s="228" t="s">
        <v>148</v>
      </c>
    </row>
    <row r="676" spans="2:51" s="10" customFormat="1" ht="14.4" customHeight="1">
      <c r="B676" s="219"/>
      <c r="C676" s="220"/>
      <c r="D676" s="220"/>
      <c r="E676" s="221" t="s">
        <v>5</v>
      </c>
      <c r="F676" s="238" t="s">
        <v>609</v>
      </c>
      <c r="G676" s="220"/>
      <c r="H676" s="220"/>
      <c r="I676" s="220"/>
      <c r="J676" s="220"/>
      <c r="K676" s="224">
        <v>34.56</v>
      </c>
      <c r="L676" s="220"/>
      <c r="M676" s="220"/>
      <c r="N676" s="220"/>
      <c r="O676" s="220"/>
      <c r="P676" s="220"/>
      <c r="Q676" s="220"/>
      <c r="R676" s="225"/>
      <c r="T676" s="226"/>
      <c r="U676" s="220"/>
      <c r="V676" s="220"/>
      <c r="W676" s="220"/>
      <c r="X676" s="220"/>
      <c r="Y676" s="220"/>
      <c r="Z676" s="220"/>
      <c r="AA676" s="227"/>
      <c r="AT676" s="228" t="s">
        <v>156</v>
      </c>
      <c r="AU676" s="228" t="s">
        <v>99</v>
      </c>
      <c r="AV676" s="10" t="s">
        <v>99</v>
      </c>
      <c r="AW676" s="10" t="s">
        <v>33</v>
      </c>
      <c r="AX676" s="10" t="s">
        <v>75</v>
      </c>
      <c r="AY676" s="228" t="s">
        <v>148</v>
      </c>
    </row>
    <row r="677" spans="2:51" s="10" customFormat="1" ht="14.4" customHeight="1">
      <c r="B677" s="219"/>
      <c r="C677" s="220"/>
      <c r="D677" s="220"/>
      <c r="E677" s="221" t="s">
        <v>5</v>
      </c>
      <c r="F677" s="238" t="s">
        <v>610</v>
      </c>
      <c r="G677" s="220"/>
      <c r="H677" s="220"/>
      <c r="I677" s="220"/>
      <c r="J677" s="220"/>
      <c r="K677" s="224">
        <v>73.93</v>
      </c>
      <c r="L677" s="220"/>
      <c r="M677" s="220"/>
      <c r="N677" s="220"/>
      <c r="O677" s="220"/>
      <c r="P677" s="220"/>
      <c r="Q677" s="220"/>
      <c r="R677" s="225"/>
      <c r="T677" s="226"/>
      <c r="U677" s="220"/>
      <c r="V677" s="220"/>
      <c r="W677" s="220"/>
      <c r="X677" s="220"/>
      <c r="Y677" s="220"/>
      <c r="Z677" s="220"/>
      <c r="AA677" s="227"/>
      <c r="AT677" s="228" t="s">
        <v>156</v>
      </c>
      <c r="AU677" s="228" t="s">
        <v>99</v>
      </c>
      <c r="AV677" s="10" t="s">
        <v>99</v>
      </c>
      <c r="AW677" s="10" t="s">
        <v>33</v>
      </c>
      <c r="AX677" s="10" t="s">
        <v>75</v>
      </c>
      <c r="AY677" s="228" t="s">
        <v>148</v>
      </c>
    </row>
    <row r="678" spans="2:51" s="10" customFormat="1" ht="14.4" customHeight="1">
      <c r="B678" s="219"/>
      <c r="C678" s="220"/>
      <c r="D678" s="220"/>
      <c r="E678" s="221" t="s">
        <v>5</v>
      </c>
      <c r="F678" s="238" t="s">
        <v>611</v>
      </c>
      <c r="G678" s="220"/>
      <c r="H678" s="220"/>
      <c r="I678" s="220"/>
      <c r="J678" s="220"/>
      <c r="K678" s="224">
        <v>1.997</v>
      </c>
      <c r="L678" s="220"/>
      <c r="M678" s="220"/>
      <c r="N678" s="220"/>
      <c r="O678" s="220"/>
      <c r="P678" s="220"/>
      <c r="Q678" s="220"/>
      <c r="R678" s="225"/>
      <c r="T678" s="226"/>
      <c r="U678" s="220"/>
      <c r="V678" s="220"/>
      <c r="W678" s="220"/>
      <c r="X678" s="220"/>
      <c r="Y678" s="220"/>
      <c r="Z678" s="220"/>
      <c r="AA678" s="227"/>
      <c r="AT678" s="228" t="s">
        <v>156</v>
      </c>
      <c r="AU678" s="228" t="s">
        <v>99</v>
      </c>
      <c r="AV678" s="10" t="s">
        <v>99</v>
      </c>
      <c r="AW678" s="10" t="s">
        <v>33</v>
      </c>
      <c r="AX678" s="10" t="s">
        <v>75</v>
      </c>
      <c r="AY678" s="228" t="s">
        <v>148</v>
      </c>
    </row>
    <row r="679" spans="2:51" s="10" customFormat="1" ht="14.4" customHeight="1">
      <c r="B679" s="219"/>
      <c r="C679" s="220"/>
      <c r="D679" s="220"/>
      <c r="E679" s="221" t="s">
        <v>5</v>
      </c>
      <c r="F679" s="238" t="s">
        <v>612</v>
      </c>
      <c r="G679" s="220"/>
      <c r="H679" s="220"/>
      <c r="I679" s="220"/>
      <c r="J679" s="220"/>
      <c r="K679" s="224">
        <v>12.96</v>
      </c>
      <c r="L679" s="220"/>
      <c r="M679" s="220"/>
      <c r="N679" s="220"/>
      <c r="O679" s="220"/>
      <c r="P679" s="220"/>
      <c r="Q679" s="220"/>
      <c r="R679" s="225"/>
      <c r="T679" s="226"/>
      <c r="U679" s="220"/>
      <c r="V679" s="220"/>
      <c r="W679" s="220"/>
      <c r="X679" s="220"/>
      <c r="Y679" s="220"/>
      <c r="Z679" s="220"/>
      <c r="AA679" s="227"/>
      <c r="AT679" s="228" t="s">
        <v>156</v>
      </c>
      <c r="AU679" s="228" t="s">
        <v>99</v>
      </c>
      <c r="AV679" s="10" t="s">
        <v>99</v>
      </c>
      <c r="AW679" s="10" t="s">
        <v>33</v>
      </c>
      <c r="AX679" s="10" t="s">
        <v>75</v>
      </c>
      <c r="AY679" s="228" t="s">
        <v>148</v>
      </c>
    </row>
    <row r="680" spans="2:51" s="10" customFormat="1" ht="22.8" customHeight="1">
      <c r="B680" s="219"/>
      <c r="C680" s="220"/>
      <c r="D680" s="220"/>
      <c r="E680" s="221" t="s">
        <v>5</v>
      </c>
      <c r="F680" s="238" t="s">
        <v>613</v>
      </c>
      <c r="G680" s="220"/>
      <c r="H680" s="220"/>
      <c r="I680" s="220"/>
      <c r="J680" s="220"/>
      <c r="K680" s="224">
        <v>8.599</v>
      </c>
      <c r="L680" s="220"/>
      <c r="M680" s="220"/>
      <c r="N680" s="220"/>
      <c r="O680" s="220"/>
      <c r="P680" s="220"/>
      <c r="Q680" s="220"/>
      <c r="R680" s="225"/>
      <c r="T680" s="226"/>
      <c r="U680" s="220"/>
      <c r="V680" s="220"/>
      <c r="W680" s="220"/>
      <c r="X680" s="220"/>
      <c r="Y680" s="220"/>
      <c r="Z680" s="220"/>
      <c r="AA680" s="227"/>
      <c r="AT680" s="228" t="s">
        <v>156</v>
      </c>
      <c r="AU680" s="228" t="s">
        <v>99</v>
      </c>
      <c r="AV680" s="10" t="s">
        <v>99</v>
      </c>
      <c r="AW680" s="10" t="s">
        <v>33</v>
      </c>
      <c r="AX680" s="10" t="s">
        <v>75</v>
      </c>
      <c r="AY680" s="228" t="s">
        <v>148</v>
      </c>
    </row>
    <row r="681" spans="2:51" s="10" customFormat="1" ht="22.8" customHeight="1">
      <c r="B681" s="219"/>
      <c r="C681" s="220"/>
      <c r="D681" s="220"/>
      <c r="E681" s="221" t="s">
        <v>5</v>
      </c>
      <c r="F681" s="238" t="s">
        <v>614</v>
      </c>
      <c r="G681" s="220"/>
      <c r="H681" s="220"/>
      <c r="I681" s="220"/>
      <c r="J681" s="220"/>
      <c r="K681" s="224">
        <v>7.262</v>
      </c>
      <c r="L681" s="220"/>
      <c r="M681" s="220"/>
      <c r="N681" s="220"/>
      <c r="O681" s="220"/>
      <c r="P681" s="220"/>
      <c r="Q681" s="220"/>
      <c r="R681" s="225"/>
      <c r="T681" s="226"/>
      <c r="U681" s="220"/>
      <c r="V681" s="220"/>
      <c r="W681" s="220"/>
      <c r="X681" s="220"/>
      <c r="Y681" s="220"/>
      <c r="Z681" s="220"/>
      <c r="AA681" s="227"/>
      <c r="AT681" s="228" t="s">
        <v>156</v>
      </c>
      <c r="AU681" s="228" t="s">
        <v>99</v>
      </c>
      <c r="AV681" s="10" t="s">
        <v>99</v>
      </c>
      <c r="AW681" s="10" t="s">
        <v>33</v>
      </c>
      <c r="AX681" s="10" t="s">
        <v>75</v>
      </c>
      <c r="AY681" s="228" t="s">
        <v>148</v>
      </c>
    </row>
    <row r="682" spans="2:51" s="12" customFormat="1" ht="14.4" customHeight="1">
      <c r="B682" s="239"/>
      <c r="C682" s="240"/>
      <c r="D682" s="240"/>
      <c r="E682" s="241" t="s">
        <v>5</v>
      </c>
      <c r="F682" s="242" t="s">
        <v>178</v>
      </c>
      <c r="G682" s="240"/>
      <c r="H682" s="240"/>
      <c r="I682" s="240"/>
      <c r="J682" s="240"/>
      <c r="K682" s="243">
        <v>452.989</v>
      </c>
      <c r="L682" s="240"/>
      <c r="M682" s="240"/>
      <c r="N682" s="240"/>
      <c r="O682" s="240"/>
      <c r="P682" s="240"/>
      <c r="Q682" s="240"/>
      <c r="R682" s="244"/>
      <c r="T682" s="245"/>
      <c r="U682" s="240"/>
      <c r="V682" s="240"/>
      <c r="W682" s="240"/>
      <c r="X682" s="240"/>
      <c r="Y682" s="240"/>
      <c r="Z682" s="240"/>
      <c r="AA682" s="246"/>
      <c r="AT682" s="247" t="s">
        <v>156</v>
      </c>
      <c r="AU682" s="247" t="s">
        <v>99</v>
      </c>
      <c r="AV682" s="12" t="s">
        <v>153</v>
      </c>
      <c r="AW682" s="12" t="s">
        <v>33</v>
      </c>
      <c r="AX682" s="12" t="s">
        <v>83</v>
      </c>
      <c r="AY682" s="247" t="s">
        <v>148</v>
      </c>
    </row>
    <row r="683" spans="2:65" s="1" customFormat="1" ht="22.8" customHeight="1">
      <c r="B683" s="174"/>
      <c r="C683" s="209" t="s">
        <v>619</v>
      </c>
      <c r="D683" s="209" t="s">
        <v>149</v>
      </c>
      <c r="E683" s="210" t="s">
        <v>620</v>
      </c>
      <c r="F683" s="211" t="s">
        <v>621</v>
      </c>
      <c r="G683" s="211"/>
      <c r="H683" s="211"/>
      <c r="I683" s="211"/>
      <c r="J683" s="212" t="s">
        <v>159</v>
      </c>
      <c r="K683" s="213">
        <v>452.989</v>
      </c>
      <c r="L683" s="214">
        <v>0</v>
      </c>
      <c r="M683" s="214"/>
      <c r="N683" s="215">
        <f>ROUND(L683*K683,2)</f>
        <v>0</v>
      </c>
      <c r="O683" s="215"/>
      <c r="P683" s="215"/>
      <c r="Q683" s="215"/>
      <c r="R683" s="178"/>
      <c r="T683" s="216" t="s">
        <v>5</v>
      </c>
      <c r="U683" s="57" t="s">
        <v>40</v>
      </c>
      <c r="V683" s="48"/>
      <c r="W683" s="217">
        <f>V683*K683</f>
        <v>0</v>
      </c>
      <c r="X683" s="217">
        <v>2E-05</v>
      </c>
      <c r="Y683" s="217">
        <f>X683*K683</f>
        <v>0.00905978</v>
      </c>
      <c r="Z683" s="217">
        <v>0</v>
      </c>
      <c r="AA683" s="218">
        <f>Z683*K683</f>
        <v>0</v>
      </c>
      <c r="AR683" s="23" t="s">
        <v>238</v>
      </c>
      <c r="AT683" s="23" t="s">
        <v>149</v>
      </c>
      <c r="AU683" s="23" t="s">
        <v>99</v>
      </c>
      <c r="AY683" s="23" t="s">
        <v>148</v>
      </c>
      <c r="BE683" s="133">
        <f>IF(U683="základní",N683,0)</f>
        <v>0</v>
      </c>
      <c r="BF683" s="133">
        <f>IF(U683="snížená",N683,0)</f>
        <v>0</v>
      </c>
      <c r="BG683" s="133">
        <f>IF(U683="zákl. přenesená",N683,0)</f>
        <v>0</v>
      </c>
      <c r="BH683" s="133">
        <f>IF(U683="sníž. přenesená",N683,0)</f>
        <v>0</v>
      </c>
      <c r="BI683" s="133">
        <f>IF(U683="nulová",N683,0)</f>
        <v>0</v>
      </c>
      <c r="BJ683" s="23" t="s">
        <v>83</v>
      </c>
      <c r="BK683" s="133">
        <f>ROUND(L683*K683,2)</f>
        <v>0</v>
      </c>
      <c r="BL683" s="23" t="s">
        <v>238</v>
      </c>
      <c r="BM683" s="23" t="s">
        <v>622</v>
      </c>
    </row>
    <row r="684" spans="2:51" s="10" customFormat="1" ht="14.4" customHeight="1">
      <c r="B684" s="219"/>
      <c r="C684" s="220"/>
      <c r="D684" s="220"/>
      <c r="E684" s="221" t="s">
        <v>5</v>
      </c>
      <c r="F684" s="222" t="s">
        <v>582</v>
      </c>
      <c r="G684" s="223"/>
      <c r="H684" s="223"/>
      <c r="I684" s="223"/>
      <c r="J684" s="220"/>
      <c r="K684" s="224">
        <v>3.917</v>
      </c>
      <c r="L684" s="220"/>
      <c r="M684" s="220"/>
      <c r="N684" s="220"/>
      <c r="O684" s="220"/>
      <c r="P684" s="220"/>
      <c r="Q684" s="220"/>
      <c r="R684" s="225"/>
      <c r="T684" s="226"/>
      <c r="U684" s="220"/>
      <c r="V684" s="220"/>
      <c r="W684" s="220"/>
      <c r="X684" s="220"/>
      <c r="Y684" s="220"/>
      <c r="Z684" s="220"/>
      <c r="AA684" s="227"/>
      <c r="AT684" s="228" t="s">
        <v>156</v>
      </c>
      <c r="AU684" s="228" t="s">
        <v>99</v>
      </c>
      <c r="AV684" s="10" t="s">
        <v>99</v>
      </c>
      <c r="AW684" s="10" t="s">
        <v>33</v>
      </c>
      <c r="AX684" s="10" t="s">
        <v>75</v>
      </c>
      <c r="AY684" s="228" t="s">
        <v>148</v>
      </c>
    </row>
    <row r="685" spans="2:51" s="10" customFormat="1" ht="14.4" customHeight="1">
      <c r="B685" s="219"/>
      <c r="C685" s="220"/>
      <c r="D685" s="220"/>
      <c r="E685" s="221" t="s">
        <v>5</v>
      </c>
      <c r="F685" s="238" t="s">
        <v>583</v>
      </c>
      <c r="G685" s="220"/>
      <c r="H685" s="220"/>
      <c r="I685" s="220"/>
      <c r="J685" s="220"/>
      <c r="K685" s="224">
        <v>3.835</v>
      </c>
      <c r="L685" s="220"/>
      <c r="M685" s="220"/>
      <c r="N685" s="220"/>
      <c r="O685" s="220"/>
      <c r="P685" s="220"/>
      <c r="Q685" s="220"/>
      <c r="R685" s="225"/>
      <c r="T685" s="226"/>
      <c r="U685" s="220"/>
      <c r="V685" s="220"/>
      <c r="W685" s="220"/>
      <c r="X685" s="220"/>
      <c r="Y685" s="220"/>
      <c r="Z685" s="220"/>
      <c r="AA685" s="227"/>
      <c r="AT685" s="228" t="s">
        <v>156</v>
      </c>
      <c r="AU685" s="228" t="s">
        <v>99</v>
      </c>
      <c r="AV685" s="10" t="s">
        <v>99</v>
      </c>
      <c r="AW685" s="10" t="s">
        <v>33</v>
      </c>
      <c r="AX685" s="10" t="s">
        <v>75</v>
      </c>
      <c r="AY685" s="228" t="s">
        <v>148</v>
      </c>
    </row>
    <row r="686" spans="2:51" s="10" customFormat="1" ht="14.4" customHeight="1">
      <c r="B686" s="219"/>
      <c r="C686" s="220"/>
      <c r="D686" s="220"/>
      <c r="E686" s="221" t="s">
        <v>5</v>
      </c>
      <c r="F686" s="238" t="s">
        <v>584</v>
      </c>
      <c r="G686" s="220"/>
      <c r="H686" s="220"/>
      <c r="I686" s="220"/>
      <c r="J686" s="220"/>
      <c r="K686" s="224">
        <v>3.835</v>
      </c>
      <c r="L686" s="220"/>
      <c r="M686" s="220"/>
      <c r="N686" s="220"/>
      <c r="O686" s="220"/>
      <c r="P686" s="220"/>
      <c r="Q686" s="220"/>
      <c r="R686" s="225"/>
      <c r="T686" s="226"/>
      <c r="U686" s="220"/>
      <c r="V686" s="220"/>
      <c r="W686" s="220"/>
      <c r="X686" s="220"/>
      <c r="Y686" s="220"/>
      <c r="Z686" s="220"/>
      <c r="AA686" s="227"/>
      <c r="AT686" s="228" t="s">
        <v>156</v>
      </c>
      <c r="AU686" s="228" t="s">
        <v>99</v>
      </c>
      <c r="AV686" s="10" t="s">
        <v>99</v>
      </c>
      <c r="AW686" s="10" t="s">
        <v>33</v>
      </c>
      <c r="AX686" s="10" t="s">
        <v>75</v>
      </c>
      <c r="AY686" s="228" t="s">
        <v>148</v>
      </c>
    </row>
    <row r="687" spans="2:51" s="10" customFormat="1" ht="14.4" customHeight="1">
      <c r="B687" s="219"/>
      <c r="C687" s="220"/>
      <c r="D687" s="220"/>
      <c r="E687" s="221" t="s">
        <v>5</v>
      </c>
      <c r="F687" s="238" t="s">
        <v>585</v>
      </c>
      <c r="G687" s="220"/>
      <c r="H687" s="220"/>
      <c r="I687" s="220"/>
      <c r="J687" s="220"/>
      <c r="K687" s="224">
        <v>3.835</v>
      </c>
      <c r="L687" s="220"/>
      <c r="M687" s="220"/>
      <c r="N687" s="220"/>
      <c r="O687" s="220"/>
      <c r="P687" s="220"/>
      <c r="Q687" s="220"/>
      <c r="R687" s="225"/>
      <c r="T687" s="226"/>
      <c r="U687" s="220"/>
      <c r="V687" s="220"/>
      <c r="W687" s="220"/>
      <c r="X687" s="220"/>
      <c r="Y687" s="220"/>
      <c r="Z687" s="220"/>
      <c r="AA687" s="227"/>
      <c r="AT687" s="228" t="s">
        <v>156</v>
      </c>
      <c r="AU687" s="228" t="s">
        <v>99</v>
      </c>
      <c r="AV687" s="10" t="s">
        <v>99</v>
      </c>
      <c r="AW687" s="10" t="s">
        <v>33</v>
      </c>
      <c r="AX687" s="10" t="s">
        <v>75</v>
      </c>
      <c r="AY687" s="228" t="s">
        <v>148</v>
      </c>
    </row>
    <row r="688" spans="2:51" s="10" customFormat="1" ht="14.4" customHeight="1">
      <c r="B688" s="219"/>
      <c r="C688" s="220"/>
      <c r="D688" s="220"/>
      <c r="E688" s="221" t="s">
        <v>5</v>
      </c>
      <c r="F688" s="238" t="s">
        <v>586</v>
      </c>
      <c r="G688" s="220"/>
      <c r="H688" s="220"/>
      <c r="I688" s="220"/>
      <c r="J688" s="220"/>
      <c r="K688" s="224">
        <v>1.918</v>
      </c>
      <c r="L688" s="220"/>
      <c r="M688" s="220"/>
      <c r="N688" s="220"/>
      <c r="O688" s="220"/>
      <c r="P688" s="220"/>
      <c r="Q688" s="220"/>
      <c r="R688" s="225"/>
      <c r="T688" s="226"/>
      <c r="U688" s="220"/>
      <c r="V688" s="220"/>
      <c r="W688" s="220"/>
      <c r="X688" s="220"/>
      <c r="Y688" s="220"/>
      <c r="Z688" s="220"/>
      <c r="AA688" s="227"/>
      <c r="AT688" s="228" t="s">
        <v>156</v>
      </c>
      <c r="AU688" s="228" t="s">
        <v>99</v>
      </c>
      <c r="AV688" s="10" t="s">
        <v>99</v>
      </c>
      <c r="AW688" s="10" t="s">
        <v>33</v>
      </c>
      <c r="AX688" s="10" t="s">
        <v>75</v>
      </c>
      <c r="AY688" s="228" t="s">
        <v>148</v>
      </c>
    </row>
    <row r="689" spans="2:51" s="10" customFormat="1" ht="14.4" customHeight="1">
      <c r="B689" s="219"/>
      <c r="C689" s="220"/>
      <c r="D689" s="220"/>
      <c r="E689" s="221" t="s">
        <v>5</v>
      </c>
      <c r="F689" s="238" t="s">
        <v>587</v>
      </c>
      <c r="G689" s="220"/>
      <c r="H689" s="220"/>
      <c r="I689" s="220"/>
      <c r="J689" s="220"/>
      <c r="K689" s="224">
        <v>7.862</v>
      </c>
      <c r="L689" s="220"/>
      <c r="M689" s="220"/>
      <c r="N689" s="220"/>
      <c r="O689" s="220"/>
      <c r="P689" s="220"/>
      <c r="Q689" s="220"/>
      <c r="R689" s="225"/>
      <c r="T689" s="226"/>
      <c r="U689" s="220"/>
      <c r="V689" s="220"/>
      <c r="W689" s="220"/>
      <c r="X689" s="220"/>
      <c r="Y689" s="220"/>
      <c r="Z689" s="220"/>
      <c r="AA689" s="227"/>
      <c r="AT689" s="228" t="s">
        <v>156</v>
      </c>
      <c r="AU689" s="228" t="s">
        <v>99</v>
      </c>
      <c r="AV689" s="10" t="s">
        <v>99</v>
      </c>
      <c r="AW689" s="10" t="s">
        <v>33</v>
      </c>
      <c r="AX689" s="10" t="s">
        <v>75</v>
      </c>
      <c r="AY689" s="228" t="s">
        <v>148</v>
      </c>
    </row>
    <row r="690" spans="2:51" s="10" customFormat="1" ht="14.4" customHeight="1">
      <c r="B690" s="219"/>
      <c r="C690" s="220"/>
      <c r="D690" s="220"/>
      <c r="E690" s="221" t="s">
        <v>5</v>
      </c>
      <c r="F690" s="238" t="s">
        <v>588</v>
      </c>
      <c r="G690" s="220"/>
      <c r="H690" s="220"/>
      <c r="I690" s="220"/>
      <c r="J690" s="220"/>
      <c r="K690" s="224">
        <v>3.659</v>
      </c>
      <c r="L690" s="220"/>
      <c r="M690" s="220"/>
      <c r="N690" s="220"/>
      <c r="O690" s="220"/>
      <c r="P690" s="220"/>
      <c r="Q690" s="220"/>
      <c r="R690" s="225"/>
      <c r="T690" s="226"/>
      <c r="U690" s="220"/>
      <c r="V690" s="220"/>
      <c r="W690" s="220"/>
      <c r="X690" s="220"/>
      <c r="Y690" s="220"/>
      <c r="Z690" s="220"/>
      <c r="AA690" s="227"/>
      <c r="AT690" s="228" t="s">
        <v>156</v>
      </c>
      <c r="AU690" s="228" t="s">
        <v>99</v>
      </c>
      <c r="AV690" s="10" t="s">
        <v>99</v>
      </c>
      <c r="AW690" s="10" t="s">
        <v>33</v>
      </c>
      <c r="AX690" s="10" t="s">
        <v>75</v>
      </c>
      <c r="AY690" s="228" t="s">
        <v>148</v>
      </c>
    </row>
    <row r="691" spans="2:51" s="10" customFormat="1" ht="14.4" customHeight="1">
      <c r="B691" s="219"/>
      <c r="C691" s="220"/>
      <c r="D691" s="220"/>
      <c r="E691" s="221" t="s">
        <v>5</v>
      </c>
      <c r="F691" s="238" t="s">
        <v>589</v>
      </c>
      <c r="G691" s="220"/>
      <c r="H691" s="220"/>
      <c r="I691" s="220"/>
      <c r="J691" s="220"/>
      <c r="K691" s="224">
        <v>5.8</v>
      </c>
      <c r="L691" s="220"/>
      <c r="M691" s="220"/>
      <c r="N691" s="220"/>
      <c r="O691" s="220"/>
      <c r="P691" s="220"/>
      <c r="Q691" s="220"/>
      <c r="R691" s="225"/>
      <c r="T691" s="226"/>
      <c r="U691" s="220"/>
      <c r="V691" s="220"/>
      <c r="W691" s="220"/>
      <c r="X691" s="220"/>
      <c r="Y691" s="220"/>
      <c r="Z691" s="220"/>
      <c r="AA691" s="227"/>
      <c r="AT691" s="228" t="s">
        <v>156</v>
      </c>
      <c r="AU691" s="228" t="s">
        <v>99</v>
      </c>
      <c r="AV691" s="10" t="s">
        <v>99</v>
      </c>
      <c r="AW691" s="10" t="s">
        <v>33</v>
      </c>
      <c r="AX691" s="10" t="s">
        <v>75</v>
      </c>
      <c r="AY691" s="228" t="s">
        <v>148</v>
      </c>
    </row>
    <row r="692" spans="2:51" s="11" customFormat="1" ht="22.8" customHeight="1">
      <c r="B692" s="229"/>
      <c r="C692" s="230"/>
      <c r="D692" s="230"/>
      <c r="E692" s="231" t="s">
        <v>5</v>
      </c>
      <c r="F692" s="260" t="s">
        <v>590</v>
      </c>
      <c r="G692" s="230"/>
      <c r="H692" s="230"/>
      <c r="I692" s="230"/>
      <c r="J692" s="230"/>
      <c r="K692" s="231" t="s">
        <v>5</v>
      </c>
      <c r="L692" s="230"/>
      <c r="M692" s="230"/>
      <c r="N692" s="230"/>
      <c r="O692" s="230"/>
      <c r="P692" s="230"/>
      <c r="Q692" s="230"/>
      <c r="R692" s="234"/>
      <c r="T692" s="235"/>
      <c r="U692" s="230"/>
      <c r="V692" s="230"/>
      <c r="W692" s="230"/>
      <c r="X692" s="230"/>
      <c r="Y692" s="230"/>
      <c r="Z692" s="230"/>
      <c r="AA692" s="236"/>
      <c r="AT692" s="237" t="s">
        <v>156</v>
      </c>
      <c r="AU692" s="237" t="s">
        <v>99</v>
      </c>
      <c r="AV692" s="11" t="s">
        <v>83</v>
      </c>
      <c r="AW692" s="11" t="s">
        <v>33</v>
      </c>
      <c r="AX692" s="11" t="s">
        <v>75</v>
      </c>
      <c r="AY692" s="237" t="s">
        <v>148</v>
      </c>
    </row>
    <row r="693" spans="2:51" s="11" customFormat="1" ht="22.8" customHeight="1">
      <c r="B693" s="229"/>
      <c r="C693" s="230"/>
      <c r="D693" s="230"/>
      <c r="E693" s="231" t="s">
        <v>5</v>
      </c>
      <c r="F693" s="260" t="s">
        <v>591</v>
      </c>
      <c r="G693" s="230"/>
      <c r="H693" s="230"/>
      <c r="I693" s="230"/>
      <c r="J693" s="230"/>
      <c r="K693" s="231" t="s">
        <v>5</v>
      </c>
      <c r="L693" s="230"/>
      <c r="M693" s="230"/>
      <c r="N693" s="230"/>
      <c r="O693" s="230"/>
      <c r="P693" s="230"/>
      <c r="Q693" s="230"/>
      <c r="R693" s="234"/>
      <c r="T693" s="235"/>
      <c r="U693" s="230"/>
      <c r="V693" s="230"/>
      <c r="W693" s="230"/>
      <c r="X693" s="230"/>
      <c r="Y693" s="230"/>
      <c r="Z693" s="230"/>
      <c r="AA693" s="236"/>
      <c r="AT693" s="237" t="s">
        <v>156</v>
      </c>
      <c r="AU693" s="237" t="s">
        <v>99</v>
      </c>
      <c r="AV693" s="11" t="s">
        <v>83</v>
      </c>
      <c r="AW693" s="11" t="s">
        <v>33</v>
      </c>
      <c r="AX693" s="11" t="s">
        <v>75</v>
      </c>
      <c r="AY693" s="237" t="s">
        <v>148</v>
      </c>
    </row>
    <row r="694" spans="2:51" s="10" customFormat="1" ht="14.4" customHeight="1">
      <c r="B694" s="219"/>
      <c r="C694" s="220"/>
      <c r="D694" s="220"/>
      <c r="E694" s="221" t="s">
        <v>5</v>
      </c>
      <c r="F694" s="238" t="s">
        <v>592</v>
      </c>
      <c r="G694" s="220"/>
      <c r="H694" s="220"/>
      <c r="I694" s="220"/>
      <c r="J694" s="220"/>
      <c r="K694" s="224">
        <v>6.015</v>
      </c>
      <c r="L694" s="220"/>
      <c r="M694" s="220"/>
      <c r="N694" s="220"/>
      <c r="O694" s="220"/>
      <c r="P694" s="220"/>
      <c r="Q694" s="220"/>
      <c r="R694" s="225"/>
      <c r="T694" s="226"/>
      <c r="U694" s="220"/>
      <c r="V694" s="220"/>
      <c r="W694" s="220"/>
      <c r="X694" s="220"/>
      <c r="Y694" s="220"/>
      <c r="Z694" s="220"/>
      <c r="AA694" s="227"/>
      <c r="AT694" s="228" t="s">
        <v>156</v>
      </c>
      <c r="AU694" s="228" t="s">
        <v>99</v>
      </c>
      <c r="AV694" s="10" t="s">
        <v>99</v>
      </c>
      <c r="AW694" s="10" t="s">
        <v>33</v>
      </c>
      <c r="AX694" s="10" t="s">
        <v>75</v>
      </c>
      <c r="AY694" s="228" t="s">
        <v>148</v>
      </c>
    </row>
    <row r="695" spans="2:51" s="10" customFormat="1" ht="14.4" customHeight="1">
      <c r="B695" s="219"/>
      <c r="C695" s="220"/>
      <c r="D695" s="220"/>
      <c r="E695" s="221" t="s">
        <v>5</v>
      </c>
      <c r="F695" s="238" t="s">
        <v>593</v>
      </c>
      <c r="G695" s="220"/>
      <c r="H695" s="220"/>
      <c r="I695" s="220"/>
      <c r="J695" s="220"/>
      <c r="K695" s="224">
        <v>5.84</v>
      </c>
      <c r="L695" s="220"/>
      <c r="M695" s="220"/>
      <c r="N695" s="220"/>
      <c r="O695" s="220"/>
      <c r="P695" s="220"/>
      <c r="Q695" s="220"/>
      <c r="R695" s="225"/>
      <c r="T695" s="226"/>
      <c r="U695" s="220"/>
      <c r="V695" s="220"/>
      <c r="W695" s="220"/>
      <c r="X695" s="220"/>
      <c r="Y695" s="220"/>
      <c r="Z695" s="220"/>
      <c r="AA695" s="227"/>
      <c r="AT695" s="228" t="s">
        <v>156</v>
      </c>
      <c r="AU695" s="228" t="s">
        <v>99</v>
      </c>
      <c r="AV695" s="10" t="s">
        <v>99</v>
      </c>
      <c r="AW695" s="10" t="s">
        <v>33</v>
      </c>
      <c r="AX695" s="10" t="s">
        <v>75</v>
      </c>
      <c r="AY695" s="228" t="s">
        <v>148</v>
      </c>
    </row>
    <row r="696" spans="2:51" s="10" customFormat="1" ht="14.4" customHeight="1">
      <c r="B696" s="219"/>
      <c r="C696" s="220"/>
      <c r="D696" s="220"/>
      <c r="E696" s="221" t="s">
        <v>5</v>
      </c>
      <c r="F696" s="238" t="s">
        <v>594</v>
      </c>
      <c r="G696" s="220"/>
      <c r="H696" s="220"/>
      <c r="I696" s="220"/>
      <c r="J696" s="220"/>
      <c r="K696" s="224">
        <v>1.552</v>
      </c>
      <c r="L696" s="220"/>
      <c r="M696" s="220"/>
      <c r="N696" s="220"/>
      <c r="O696" s="220"/>
      <c r="P696" s="220"/>
      <c r="Q696" s="220"/>
      <c r="R696" s="225"/>
      <c r="T696" s="226"/>
      <c r="U696" s="220"/>
      <c r="V696" s="220"/>
      <c r="W696" s="220"/>
      <c r="X696" s="220"/>
      <c r="Y696" s="220"/>
      <c r="Z696" s="220"/>
      <c r="AA696" s="227"/>
      <c r="AT696" s="228" t="s">
        <v>156</v>
      </c>
      <c r="AU696" s="228" t="s">
        <v>99</v>
      </c>
      <c r="AV696" s="10" t="s">
        <v>99</v>
      </c>
      <c r="AW696" s="10" t="s">
        <v>33</v>
      </c>
      <c r="AX696" s="10" t="s">
        <v>75</v>
      </c>
      <c r="AY696" s="228" t="s">
        <v>148</v>
      </c>
    </row>
    <row r="697" spans="2:51" s="11" customFormat="1" ht="22.8" customHeight="1">
      <c r="B697" s="229"/>
      <c r="C697" s="230"/>
      <c r="D697" s="230"/>
      <c r="E697" s="231" t="s">
        <v>5</v>
      </c>
      <c r="F697" s="260" t="s">
        <v>595</v>
      </c>
      <c r="G697" s="230"/>
      <c r="H697" s="230"/>
      <c r="I697" s="230"/>
      <c r="J697" s="230"/>
      <c r="K697" s="231" t="s">
        <v>5</v>
      </c>
      <c r="L697" s="230"/>
      <c r="M697" s="230"/>
      <c r="N697" s="230"/>
      <c r="O697" s="230"/>
      <c r="P697" s="230"/>
      <c r="Q697" s="230"/>
      <c r="R697" s="234"/>
      <c r="T697" s="235"/>
      <c r="U697" s="230"/>
      <c r="V697" s="230"/>
      <c r="W697" s="230"/>
      <c r="X697" s="230"/>
      <c r="Y697" s="230"/>
      <c r="Z697" s="230"/>
      <c r="AA697" s="236"/>
      <c r="AT697" s="237" t="s">
        <v>156</v>
      </c>
      <c r="AU697" s="237" t="s">
        <v>99</v>
      </c>
      <c r="AV697" s="11" t="s">
        <v>83</v>
      </c>
      <c r="AW697" s="11" t="s">
        <v>33</v>
      </c>
      <c r="AX697" s="11" t="s">
        <v>75</v>
      </c>
      <c r="AY697" s="237" t="s">
        <v>148</v>
      </c>
    </row>
    <row r="698" spans="2:51" s="10" customFormat="1" ht="14.4" customHeight="1">
      <c r="B698" s="219"/>
      <c r="C698" s="220"/>
      <c r="D698" s="220"/>
      <c r="E698" s="221" t="s">
        <v>5</v>
      </c>
      <c r="F698" s="238" t="s">
        <v>596</v>
      </c>
      <c r="G698" s="220"/>
      <c r="H698" s="220"/>
      <c r="I698" s="220"/>
      <c r="J698" s="220"/>
      <c r="K698" s="224">
        <v>14.761</v>
      </c>
      <c r="L698" s="220"/>
      <c r="M698" s="220"/>
      <c r="N698" s="220"/>
      <c r="O698" s="220"/>
      <c r="P698" s="220"/>
      <c r="Q698" s="220"/>
      <c r="R698" s="225"/>
      <c r="T698" s="226"/>
      <c r="U698" s="220"/>
      <c r="V698" s="220"/>
      <c r="W698" s="220"/>
      <c r="X698" s="220"/>
      <c r="Y698" s="220"/>
      <c r="Z698" s="220"/>
      <c r="AA698" s="227"/>
      <c r="AT698" s="228" t="s">
        <v>156</v>
      </c>
      <c r="AU698" s="228" t="s">
        <v>99</v>
      </c>
      <c r="AV698" s="10" t="s">
        <v>99</v>
      </c>
      <c r="AW698" s="10" t="s">
        <v>33</v>
      </c>
      <c r="AX698" s="10" t="s">
        <v>75</v>
      </c>
      <c r="AY698" s="228" t="s">
        <v>148</v>
      </c>
    </row>
    <row r="699" spans="2:51" s="10" customFormat="1" ht="14.4" customHeight="1">
      <c r="B699" s="219"/>
      <c r="C699" s="220"/>
      <c r="D699" s="220"/>
      <c r="E699" s="221" t="s">
        <v>5</v>
      </c>
      <c r="F699" s="238" t="s">
        <v>597</v>
      </c>
      <c r="G699" s="220"/>
      <c r="H699" s="220"/>
      <c r="I699" s="220"/>
      <c r="J699" s="220"/>
      <c r="K699" s="224">
        <v>77.841</v>
      </c>
      <c r="L699" s="220"/>
      <c r="M699" s="220"/>
      <c r="N699" s="220"/>
      <c r="O699" s="220"/>
      <c r="P699" s="220"/>
      <c r="Q699" s="220"/>
      <c r="R699" s="225"/>
      <c r="T699" s="226"/>
      <c r="U699" s="220"/>
      <c r="V699" s="220"/>
      <c r="W699" s="220"/>
      <c r="X699" s="220"/>
      <c r="Y699" s="220"/>
      <c r="Z699" s="220"/>
      <c r="AA699" s="227"/>
      <c r="AT699" s="228" t="s">
        <v>156</v>
      </c>
      <c r="AU699" s="228" t="s">
        <v>99</v>
      </c>
      <c r="AV699" s="10" t="s">
        <v>99</v>
      </c>
      <c r="AW699" s="10" t="s">
        <v>33</v>
      </c>
      <c r="AX699" s="10" t="s">
        <v>75</v>
      </c>
      <c r="AY699" s="228" t="s">
        <v>148</v>
      </c>
    </row>
    <row r="700" spans="2:51" s="10" customFormat="1" ht="14.4" customHeight="1">
      <c r="B700" s="219"/>
      <c r="C700" s="220"/>
      <c r="D700" s="220"/>
      <c r="E700" s="221" t="s">
        <v>5</v>
      </c>
      <c r="F700" s="238" t="s">
        <v>598</v>
      </c>
      <c r="G700" s="220"/>
      <c r="H700" s="220"/>
      <c r="I700" s="220"/>
      <c r="J700" s="220"/>
      <c r="K700" s="224">
        <v>76.192</v>
      </c>
      <c r="L700" s="220"/>
      <c r="M700" s="220"/>
      <c r="N700" s="220"/>
      <c r="O700" s="220"/>
      <c r="P700" s="220"/>
      <c r="Q700" s="220"/>
      <c r="R700" s="225"/>
      <c r="T700" s="226"/>
      <c r="U700" s="220"/>
      <c r="V700" s="220"/>
      <c r="W700" s="220"/>
      <c r="X700" s="220"/>
      <c r="Y700" s="220"/>
      <c r="Z700" s="220"/>
      <c r="AA700" s="227"/>
      <c r="AT700" s="228" t="s">
        <v>156</v>
      </c>
      <c r="AU700" s="228" t="s">
        <v>99</v>
      </c>
      <c r="AV700" s="10" t="s">
        <v>99</v>
      </c>
      <c r="AW700" s="10" t="s">
        <v>33</v>
      </c>
      <c r="AX700" s="10" t="s">
        <v>75</v>
      </c>
      <c r="AY700" s="228" t="s">
        <v>148</v>
      </c>
    </row>
    <row r="701" spans="2:51" s="10" customFormat="1" ht="14.4" customHeight="1">
      <c r="B701" s="219"/>
      <c r="C701" s="220"/>
      <c r="D701" s="220"/>
      <c r="E701" s="221" t="s">
        <v>5</v>
      </c>
      <c r="F701" s="238" t="s">
        <v>599</v>
      </c>
      <c r="G701" s="220"/>
      <c r="H701" s="220"/>
      <c r="I701" s="220"/>
      <c r="J701" s="220"/>
      <c r="K701" s="224">
        <v>3.116</v>
      </c>
      <c r="L701" s="220"/>
      <c r="M701" s="220"/>
      <c r="N701" s="220"/>
      <c r="O701" s="220"/>
      <c r="P701" s="220"/>
      <c r="Q701" s="220"/>
      <c r="R701" s="225"/>
      <c r="T701" s="226"/>
      <c r="U701" s="220"/>
      <c r="V701" s="220"/>
      <c r="W701" s="220"/>
      <c r="X701" s="220"/>
      <c r="Y701" s="220"/>
      <c r="Z701" s="220"/>
      <c r="AA701" s="227"/>
      <c r="AT701" s="228" t="s">
        <v>156</v>
      </c>
      <c r="AU701" s="228" t="s">
        <v>99</v>
      </c>
      <c r="AV701" s="10" t="s">
        <v>99</v>
      </c>
      <c r="AW701" s="10" t="s">
        <v>33</v>
      </c>
      <c r="AX701" s="10" t="s">
        <v>75</v>
      </c>
      <c r="AY701" s="228" t="s">
        <v>148</v>
      </c>
    </row>
    <row r="702" spans="2:51" s="10" customFormat="1" ht="14.4" customHeight="1">
      <c r="B702" s="219"/>
      <c r="C702" s="220"/>
      <c r="D702" s="220"/>
      <c r="E702" s="221" t="s">
        <v>5</v>
      </c>
      <c r="F702" s="238" t="s">
        <v>600</v>
      </c>
      <c r="G702" s="220"/>
      <c r="H702" s="220"/>
      <c r="I702" s="220"/>
      <c r="J702" s="220"/>
      <c r="K702" s="224">
        <v>5.974</v>
      </c>
      <c r="L702" s="220"/>
      <c r="M702" s="220"/>
      <c r="N702" s="220"/>
      <c r="O702" s="220"/>
      <c r="P702" s="220"/>
      <c r="Q702" s="220"/>
      <c r="R702" s="225"/>
      <c r="T702" s="226"/>
      <c r="U702" s="220"/>
      <c r="V702" s="220"/>
      <c r="W702" s="220"/>
      <c r="X702" s="220"/>
      <c r="Y702" s="220"/>
      <c r="Z702" s="220"/>
      <c r="AA702" s="227"/>
      <c r="AT702" s="228" t="s">
        <v>156</v>
      </c>
      <c r="AU702" s="228" t="s">
        <v>99</v>
      </c>
      <c r="AV702" s="10" t="s">
        <v>99</v>
      </c>
      <c r="AW702" s="10" t="s">
        <v>33</v>
      </c>
      <c r="AX702" s="10" t="s">
        <v>75</v>
      </c>
      <c r="AY702" s="228" t="s">
        <v>148</v>
      </c>
    </row>
    <row r="703" spans="2:51" s="10" customFormat="1" ht="14.4" customHeight="1">
      <c r="B703" s="219"/>
      <c r="C703" s="220"/>
      <c r="D703" s="220"/>
      <c r="E703" s="221" t="s">
        <v>5</v>
      </c>
      <c r="F703" s="238" t="s">
        <v>601</v>
      </c>
      <c r="G703" s="220"/>
      <c r="H703" s="220"/>
      <c r="I703" s="220"/>
      <c r="J703" s="220"/>
      <c r="K703" s="224">
        <v>4.868</v>
      </c>
      <c r="L703" s="220"/>
      <c r="M703" s="220"/>
      <c r="N703" s="220"/>
      <c r="O703" s="220"/>
      <c r="P703" s="220"/>
      <c r="Q703" s="220"/>
      <c r="R703" s="225"/>
      <c r="T703" s="226"/>
      <c r="U703" s="220"/>
      <c r="V703" s="220"/>
      <c r="W703" s="220"/>
      <c r="X703" s="220"/>
      <c r="Y703" s="220"/>
      <c r="Z703" s="220"/>
      <c r="AA703" s="227"/>
      <c r="AT703" s="228" t="s">
        <v>156</v>
      </c>
      <c r="AU703" s="228" t="s">
        <v>99</v>
      </c>
      <c r="AV703" s="10" t="s">
        <v>99</v>
      </c>
      <c r="AW703" s="10" t="s">
        <v>33</v>
      </c>
      <c r="AX703" s="10" t="s">
        <v>75</v>
      </c>
      <c r="AY703" s="228" t="s">
        <v>148</v>
      </c>
    </row>
    <row r="704" spans="2:51" s="10" customFormat="1" ht="14.4" customHeight="1">
      <c r="B704" s="219"/>
      <c r="C704" s="220"/>
      <c r="D704" s="220"/>
      <c r="E704" s="221" t="s">
        <v>5</v>
      </c>
      <c r="F704" s="238" t="s">
        <v>602</v>
      </c>
      <c r="G704" s="220"/>
      <c r="H704" s="220"/>
      <c r="I704" s="220"/>
      <c r="J704" s="220"/>
      <c r="K704" s="224">
        <v>1.88</v>
      </c>
      <c r="L704" s="220"/>
      <c r="M704" s="220"/>
      <c r="N704" s="220"/>
      <c r="O704" s="220"/>
      <c r="P704" s="220"/>
      <c r="Q704" s="220"/>
      <c r="R704" s="225"/>
      <c r="T704" s="226"/>
      <c r="U704" s="220"/>
      <c r="V704" s="220"/>
      <c r="W704" s="220"/>
      <c r="X704" s="220"/>
      <c r="Y704" s="220"/>
      <c r="Z704" s="220"/>
      <c r="AA704" s="227"/>
      <c r="AT704" s="228" t="s">
        <v>156</v>
      </c>
      <c r="AU704" s="228" t="s">
        <v>99</v>
      </c>
      <c r="AV704" s="10" t="s">
        <v>99</v>
      </c>
      <c r="AW704" s="10" t="s">
        <v>33</v>
      </c>
      <c r="AX704" s="10" t="s">
        <v>75</v>
      </c>
      <c r="AY704" s="228" t="s">
        <v>148</v>
      </c>
    </row>
    <row r="705" spans="2:51" s="10" customFormat="1" ht="14.4" customHeight="1">
      <c r="B705" s="219"/>
      <c r="C705" s="220"/>
      <c r="D705" s="220"/>
      <c r="E705" s="221" t="s">
        <v>5</v>
      </c>
      <c r="F705" s="238" t="s">
        <v>603</v>
      </c>
      <c r="G705" s="220"/>
      <c r="H705" s="220"/>
      <c r="I705" s="220"/>
      <c r="J705" s="220"/>
      <c r="K705" s="224">
        <v>12.025</v>
      </c>
      <c r="L705" s="220"/>
      <c r="M705" s="220"/>
      <c r="N705" s="220"/>
      <c r="O705" s="220"/>
      <c r="P705" s="220"/>
      <c r="Q705" s="220"/>
      <c r="R705" s="225"/>
      <c r="T705" s="226"/>
      <c r="U705" s="220"/>
      <c r="V705" s="220"/>
      <c r="W705" s="220"/>
      <c r="X705" s="220"/>
      <c r="Y705" s="220"/>
      <c r="Z705" s="220"/>
      <c r="AA705" s="227"/>
      <c r="AT705" s="228" t="s">
        <v>156</v>
      </c>
      <c r="AU705" s="228" t="s">
        <v>99</v>
      </c>
      <c r="AV705" s="10" t="s">
        <v>99</v>
      </c>
      <c r="AW705" s="10" t="s">
        <v>33</v>
      </c>
      <c r="AX705" s="10" t="s">
        <v>75</v>
      </c>
      <c r="AY705" s="228" t="s">
        <v>148</v>
      </c>
    </row>
    <row r="706" spans="2:51" s="10" customFormat="1" ht="14.4" customHeight="1">
      <c r="B706" s="219"/>
      <c r="C706" s="220"/>
      <c r="D706" s="220"/>
      <c r="E706" s="221" t="s">
        <v>5</v>
      </c>
      <c r="F706" s="238" t="s">
        <v>604</v>
      </c>
      <c r="G706" s="220"/>
      <c r="H706" s="220"/>
      <c r="I706" s="220"/>
      <c r="J706" s="220"/>
      <c r="K706" s="224">
        <v>5.998</v>
      </c>
      <c r="L706" s="220"/>
      <c r="M706" s="220"/>
      <c r="N706" s="220"/>
      <c r="O706" s="220"/>
      <c r="P706" s="220"/>
      <c r="Q706" s="220"/>
      <c r="R706" s="225"/>
      <c r="T706" s="226"/>
      <c r="U706" s="220"/>
      <c r="V706" s="220"/>
      <c r="W706" s="220"/>
      <c r="X706" s="220"/>
      <c r="Y706" s="220"/>
      <c r="Z706" s="220"/>
      <c r="AA706" s="227"/>
      <c r="AT706" s="228" t="s">
        <v>156</v>
      </c>
      <c r="AU706" s="228" t="s">
        <v>99</v>
      </c>
      <c r="AV706" s="10" t="s">
        <v>99</v>
      </c>
      <c r="AW706" s="10" t="s">
        <v>33</v>
      </c>
      <c r="AX706" s="10" t="s">
        <v>75</v>
      </c>
      <c r="AY706" s="228" t="s">
        <v>148</v>
      </c>
    </row>
    <row r="707" spans="2:51" s="11" customFormat="1" ht="22.8" customHeight="1">
      <c r="B707" s="229"/>
      <c r="C707" s="230"/>
      <c r="D707" s="230"/>
      <c r="E707" s="231" t="s">
        <v>5</v>
      </c>
      <c r="F707" s="260" t="s">
        <v>605</v>
      </c>
      <c r="G707" s="230"/>
      <c r="H707" s="230"/>
      <c r="I707" s="230"/>
      <c r="J707" s="230"/>
      <c r="K707" s="231" t="s">
        <v>5</v>
      </c>
      <c r="L707" s="230"/>
      <c r="M707" s="230"/>
      <c r="N707" s="230"/>
      <c r="O707" s="230"/>
      <c r="P707" s="230"/>
      <c r="Q707" s="230"/>
      <c r="R707" s="234"/>
      <c r="T707" s="235"/>
      <c r="U707" s="230"/>
      <c r="V707" s="230"/>
      <c r="W707" s="230"/>
      <c r="X707" s="230"/>
      <c r="Y707" s="230"/>
      <c r="Z707" s="230"/>
      <c r="AA707" s="236"/>
      <c r="AT707" s="237" t="s">
        <v>156</v>
      </c>
      <c r="AU707" s="237" t="s">
        <v>99</v>
      </c>
      <c r="AV707" s="11" t="s">
        <v>83</v>
      </c>
      <c r="AW707" s="11" t="s">
        <v>33</v>
      </c>
      <c r="AX707" s="11" t="s">
        <v>75</v>
      </c>
      <c r="AY707" s="237" t="s">
        <v>148</v>
      </c>
    </row>
    <row r="708" spans="2:51" s="10" customFormat="1" ht="14.4" customHeight="1">
      <c r="B708" s="219"/>
      <c r="C708" s="220"/>
      <c r="D708" s="220"/>
      <c r="E708" s="221" t="s">
        <v>5</v>
      </c>
      <c r="F708" s="238" t="s">
        <v>606</v>
      </c>
      <c r="G708" s="220"/>
      <c r="H708" s="220"/>
      <c r="I708" s="220"/>
      <c r="J708" s="220"/>
      <c r="K708" s="224">
        <v>33.44</v>
      </c>
      <c r="L708" s="220"/>
      <c r="M708" s="220"/>
      <c r="N708" s="220"/>
      <c r="O708" s="220"/>
      <c r="P708" s="220"/>
      <c r="Q708" s="220"/>
      <c r="R708" s="225"/>
      <c r="T708" s="226"/>
      <c r="U708" s="220"/>
      <c r="V708" s="220"/>
      <c r="W708" s="220"/>
      <c r="X708" s="220"/>
      <c r="Y708" s="220"/>
      <c r="Z708" s="220"/>
      <c r="AA708" s="227"/>
      <c r="AT708" s="228" t="s">
        <v>156</v>
      </c>
      <c r="AU708" s="228" t="s">
        <v>99</v>
      </c>
      <c r="AV708" s="10" t="s">
        <v>99</v>
      </c>
      <c r="AW708" s="10" t="s">
        <v>33</v>
      </c>
      <c r="AX708" s="10" t="s">
        <v>75</v>
      </c>
      <c r="AY708" s="228" t="s">
        <v>148</v>
      </c>
    </row>
    <row r="709" spans="2:51" s="10" customFormat="1" ht="14.4" customHeight="1">
      <c r="B709" s="219"/>
      <c r="C709" s="220"/>
      <c r="D709" s="220"/>
      <c r="E709" s="221" t="s">
        <v>5</v>
      </c>
      <c r="F709" s="238" t="s">
        <v>607</v>
      </c>
      <c r="G709" s="220"/>
      <c r="H709" s="220"/>
      <c r="I709" s="220"/>
      <c r="J709" s="220"/>
      <c r="K709" s="224">
        <v>25.08</v>
      </c>
      <c r="L709" s="220"/>
      <c r="M709" s="220"/>
      <c r="N709" s="220"/>
      <c r="O709" s="220"/>
      <c r="P709" s="220"/>
      <c r="Q709" s="220"/>
      <c r="R709" s="225"/>
      <c r="T709" s="226"/>
      <c r="U709" s="220"/>
      <c r="V709" s="220"/>
      <c r="W709" s="220"/>
      <c r="X709" s="220"/>
      <c r="Y709" s="220"/>
      <c r="Z709" s="220"/>
      <c r="AA709" s="227"/>
      <c r="AT709" s="228" t="s">
        <v>156</v>
      </c>
      <c r="AU709" s="228" t="s">
        <v>99</v>
      </c>
      <c r="AV709" s="10" t="s">
        <v>99</v>
      </c>
      <c r="AW709" s="10" t="s">
        <v>33</v>
      </c>
      <c r="AX709" s="10" t="s">
        <v>75</v>
      </c>
      <c r="AY709" s="228" t="s">
        <v>148</v>
      </c>
    </row>
    <row r="710" spans="2:51" s="10" customFormat="1" ht="14.4" customHeight="1">
      <c r="B710" s="219"/>
      <c r="C710" s="220"/>
      <c r="D710" s="220"/>
      <c r="E710" s="221" t="s">
        <v>5</v>
      </c>
      <c r="F710" s="238" t="s">
        <v>608</v>
      </c>
      <c r="G710" s="220"/>
      <c r="H710" s="220"/>
      <c r="I710" s="220"/>
      <c r="J710" s="220"/>
      <c r="K710" s="224">
        <v>4.438</v>
      </c>
      <c r="L710" s="220"/>
      <c r="M710" s="220"/>
      <c r="N710" s="220"/>
      <c r="O710" s="220"/>
      <c r="P710" s="220"/>
      <c r="Q710" s="220"/>
      <c r="R710" s="225"/>
      <c r="T710" s="226"/>
      <c r="U710" s="220"/>
      <c r="V710" s="220"/>
      <c r="W710" s="220"/>
      <c r="X710" s="220"/>
      <c r="Y710" s="220"/>
      <c r="Z710" s="220"/>
      <c r="AA710" s="227"/>
      <c r="AT710" s="228" t="s">
        <v>156</v>
      </c>
      <c r="AU710" s="228" t="s">
        <v>99</v>
      </c>
      <c r="AV710" s="10" t="s">
        <v>99</v>
      </c>
      <c r="AW710" s="10" t="s">
        <v>33</v>
      </c>
      <c r="AX710" s="10" t="s">
        <v>75</v>
      </c>
      <c r="AY710" s="228" t="s">
        <v>148</v>
      </c>
    </row>
    <row r="711" spans="2:51" s="10" customFormat="1" ht="14.4" customHeight="1">
      <c r="B711" s="219"/>
      <c r="C711" s="220"/>
      <c r="D711" s="220"/>
      <c r="E711" s="221" t="s">
        <v>5</v>
      </c>
      <c r="F711" s="238" t="s">
        <v>609</v>
      </c>
      <c r="G711" s="220"/>
      <c r="H711" s="220"/>
      <c r="I711" s="220"/>
      <c r="J711" s="220"/>
      <c r="K711" s="224">
        <v>34.56</v>
      </c>
      <c r="L711" s="220"/>
      <c r="M711" s="220"/>
      <c r="N711" s="220"/>
      <c r="O711" s="220"/>
      <c r="P711" s="220"/>
      <c r="Q711" s="220"/>
      <c r="R711" s="225"/>
      <c r="T711" s="226"/>
      <c r="U711" s="220"/>
      <c r="V711" s="220"/>
      <c r="W711" s="220"/>
      <c r="X711" s="220"/>
      <c r="Y711" s="220"/>
      <c r="Z711" s="220"/>
      <c r="AA711" s="227"/>
      <c r="AT711" s="228" t="s">
        <v>156</v>
      </c>
      <c r="AU711" s="228" t="s">
        <v>99</v>
      </c>
      <c r="AV711" s="10" t="s">
        <v>99</v>
      </c>
      <c r="AW711" s="10" t="s">
        <v>33</v>
      </c>
      <c r="AX711" s="10" t="s">
        <v>75</v>
      </c>
      <c r="AY711" s="228" t="s">
        <v>148</v>
      </c>
    </row>
    <row r="712" spans="2:51" s="10" customFormat="1" ht="14.4" customHeight="1">
      <c r="B712" s="219"/>
      <c r="C712" s="220"/>
      <c r="D712" s="220"/>
      <c r="E712" s="221" t="s">
        <v>5</v>
      </c>
      <c r="F712" s="238" t="s">
        <v>610</v>
      </c>
      <c r="G712" s="220"/>
      <c r="H712" s="220"/>
      <c r="I712" s="220"/>
      <c r="J712" s="220"/>
      <c r="K712" s="224">
        <v>73.93</v>
      </c>
      <c r="L712" s="220"/>
      <c r="M712" s="220"/>
      <c r="N712" s="220"/>
      <c r="O712" s="220"/>
      <c r="P712" s="220"/>
      <c r="Q712" s="220"/>
      <c r="R712" s="225"/>
      <c r="T712" s="226"/>
      <c r="U712" s="220"/>
      <c r="V712" s="220"/>
      <c r="W712" s="220"/>
      <c r="X712" s="220"/>
      <c r="Y712" s="220"/>
      <c r="Z712" s="220"/>
      <c r="AA712" s="227"/>
      <c r="AT712" s="228" t="s">
        <v>156</v>
      </c>
      <c r="AU712" s="228" t="s">
        <v>99</v>
      </c>
      <c r="AV712" s="10" t="s">
        <v>99</v>
      </c>
      <c r="AW712" s="10" t="s">
        <v>33</v>
      </c>
      <c r="AX712" s="10" t="s">
        <v>75</v>
      </c>
      <c r="AY712" s="228" t="s">
        <v>148</v>
      </c>
    </row>
    <row r="713" spans="2:51" s="10" customFormat="1" ht="14.4" customHeight="1">
      <c r="B713" s="219"/>
      <c r="C713" s="220"/>
      <c r="D713" s="220"/>
      <c r="E713" s="221" t="s">
        <v>5</v>
      </c>
      <c r="F713" s="238" t="s">
        <v>611</v>
      </c>
      <c r="G713" s="220"/>
      <c r="H713" s="220"/>
      <c r="I713" s="220"/>
      <c r="J713" s="220"/>
      <c r="K713" s="224">
        <v>1.997</v>
      </c>
      <c r="L713" s="220"/>
      <c r="M713" s="220"/>
      <c r="N713" s="220"/>
      <c r="O713" s="220"/>
      <c r="P713" s="220"/>
      <c r="Q713" s="220"/>
      <c r="R713" s="225"/>
      <c r="T713" s="226"/>
      <c r="U713" s="220"/>
      <c r="V713" s="220"/>
      <c r="W713" s="220"/>
      <c r="X713" s="220"/>
      <c r="Y713" s="220"/>
      <c r="Z713" s="220"/>
      <c r="AA713" s="227"/>
      <c r="AT713" s="228" t="s">
        <v>156</v>
      </c>
      <c r="AU713" s="228" t="s">
        <v>99</v>
      </c>
      <c r="AV713" s="10" t="s">
        <v>99</v>
      </c>
      <c r="AW713" s="10" t="s">
        <v>33</v>
      </c>
      <c r="AX713" s="10" t="s">
        <v>75</v>
      </c>
      <c r="AY713" s="228" t="s">
        <v>148</v>
      </c>
    </row>
    <row r="714" spans="2:51" s="10" customFormat="1" ht="14.4" customHeight="1">
      <c r="B714" s="219"/>
      <c r="C714" s="220"/>
      <c r="D714" s="220"/>
      <c r="E714" s="221" t="s">
        <v>5</v>
      </c>
      <c r="F714" s="238" t="s">
        <v>612</v>
      </c>
      <c r="G714" s="220"/>
      <c r="H714" s="220"/>
      <c r="I714" s="220"/>
      <c r="J714" s="220"/>
      <c r="K714" s="224">
        <v>12.96</v>
      </c>
      <c r="L714" s="220"/>
      <c r="M714" s="220"/>
      <c r="N714" s="220"/>
      <c r="O714" s="220"/>
      <c r="P714" s="220"/>
      <c r="Q714" s="220"/>
      <c r="R714" s="225"/>
      <c r="T714" s="226"/>
      <c r="U714" s="220"/>
      <c r="V714" s="220"/>
      <c r="W714" s="220"/>
      <c r="X714" s="220"/>
      <c r="Y714" s="220"/>
      <c r="Z714" s="220"/>
      <c r="AA714" s="227"/>
      <c r="AT714" s="228" t="s">
        <v>156</v>
      </c>
      <c r="AU714" s="228" t="s">
        <v>99</v>
      </c>
      <c r="AV714" s="10" t="s">
        <v>99</v>
      </c>
      <c r="AW714" s="10" t="s">
        <v>33</v>
      </c>
      <c r="AX714" s="10" t="s">
        <v>75</v>
      </c>
      <c r="AY714" s="228" t="s">
        <v>148</v>
      </c>
    </row>
    <row r="715" spans="2:51" s="10" customFormat="1" ht="22.8" customHeight="1">
      <c r="B715" s="219"/>
      <c r="C715" s="220"/>
      <c r="D715" s="220"/>
      <c r="E715" s="221" t="s">
        <v>5</v>
      </c>
      <c r="F715" s="238" t="s">
        <v>613</v>
      </c>
      <c r="G715" s="220"/>
      <c r="H715" s="220"/>
      <c r="I715" s="220"/>
      <c r="J715" s="220"/>
      <c r="K715" s="224">
        <v>8.599</v>
      </c>
      <c r="L715" s="220"/>
      <c r="M715" s="220"/>
      <c r="N715" s="220"/>
      <c r="O715" s="220"/>
      <c r="P715" s="220"/>
      <c r="Q715" s="220"/>
      <c r="R715" s="225"/>
      <c r="T715" s="226"/>
      <c r="U715" s="220"/>
      <c r="V715" s="220"/>
      <c r="W715" s="220"/>
      <c r="X715" s="220"/>
      <c r="Y715" s="220"/>
      <c r="Z715" s="220"/>
      <c r="AA715" s="227"/>
      <c r="AT715" s="228" t="s">
        <v>156</v>
      </c>
      <c r="AU715" s="228" t="s">
        <v>99</v>
      </c>
      <c r="AV715" s="10" t="s">
        <v>99</v>
      </c>
      <c r="AW715" s="10" t="s">
        <v>33</v>
      </c>
      <c r="AX715" s="10" t="s">
        <v>75</v>
      </c>
      <c r="AY715" s="228" t="s">
        <v>148</v>
      </c>
    </row>
    <row r="716" spans="2:51" s="10" customFormat="1" ht="22.8" customHeight="1">
      <c r="B716" s="219"/>
      <c r="C716" s="220"/>
      <c r="D716" s="220"/>
      <c r="E716" s="221" t="s">
        <v>5</v>
      </c>
      <c r="F716" s="238" t="s">
        <v>614</v>
      </c>
      <c r="G716" s="220"/>
      <c r="H716" s="220"/>
      <c r="I716" s="220"/>
      <c r="J716" s="220"/>
      <c r="K716" s="224">
        <v>7.262</v>
      </c>
      <c r="L716" s="220"/>
      <c r="M716" s="220"/>
      <c r="N716" s="220"/>
      <c r="O716" s="220"/>
      <c r="P716" s="220"/>
      <c r="Q716" s="220"/>
      <c r="R716" s="225"/>
      <c r="T716" s="226"/>
      <c r="U716" s="220"/>
      <c r="V716" s="220"/>
      <c r="W716" s="220"/>
      <c r="X716" s="220"/>
      <c r="Y716" s="220"/>
      <c r="Z716" s="220"/>
      <c r="AA716" s="227"/>
      <c r="AT716" s="228" t="s">
        <v>156</v>
      </c>
      <c r="AU716" s="228" t="s">
        <v>99</v>
      </c>
      <c r="AV716" s="10" t="s">
        <v>99</v>
      </c>
      <c r="AW716" s="10" t="s">
        <v>33</v>
      </c>
      <c r="AX716" s="10" t="s">
        <v>75</v>
      </c>
      <c r="AY716" s="228" t="s">
        <v>148</v>
      </c>
    </row>
    <row r="717" spans="2:51" s="12" customFormat="1" ht="14.4" customHeight="1">
      <c r="B717" s="239"/>
      <c r="C717" s="240"/>
      <c r="D717" s="240"/>
      <c r="E717" s="241" t="s">
        <v>5</v>
      </c>
      <c r="F717" s="242" t="s">
        <v>178</v>
      </c>
      <c r="G717" s="240"/>
      <c r="H717" s="240"/>
      <c r="I717" s="240"/>
      <c r="J717" s="240"/>
      <c r="K717" s="243">
        <v>452.989</v>
      </c>
      <c r="L717" s="240"/>
      <c r="M717" s="240"/>
      <c r="N717" s="240"/>
      <c r="O717" s="240"/>
      <c r="P717" s="240"/>
      <c r="Q717" s="240"/>
      <c r="R717" s="244"/>
      <c r="T717" s="245"/>
      <c r="U717" s="240"/>
      <c r="V717" s="240"/>
      <c r="W717" s="240"/>
      <c r="X717" s="240"/>
      <c r="Y717" s="240"/>
      <c r="Z717" s="240"/>
      <c r="AA717" s="246"/>
      <c r="AT717" s="247" t="s">
        <v>156</v>
      </c>
      <c r="AU717" s="247" t="s">
        <v>99</v>
      </c>
      <c r="AV717" s="12" t="s">
        <v>153</v>
      </c>
      <c r="AW717" s="12" t="s">
        <v>33</v>
      </c>
      <c r="AX717" s="12" t="s">
        <v>83</v>
      </c>
      <c r="AY717" s="247" t="s">
        <v>148</v>
      </c>
    </row>
    <row r="718" spans="2:65" s="1" customFormat="1" ht="22.8" customHeight="1">
      <c r="B718" s="174"/>
      <c r="C718" s="209" t="s">
        <v>623</v>
      </c>
      <c r="D718" s="209" t="s">
        <v>149</v>
      </c>
      <c r="E718" s="210" t="s">
        <v>624</v>
      </c>
      <c r="F718" s="211" t="s">
        <v>625</v>
      </c>
      <c r="G718" s="211"/>
      <c r="H718" s="211"/>
      <c r="I718" s="211"/>
      <c r="J718" s="212" t="s">
        <v>159</v>
      </c>
      <c r="K718" s="213">
        <v>452.989</v>
      </c>
      <c r="L718" s="214">
        <v>0</v>
      </c>
      <c r="M718" s="214"/>
      <c r="N718" s="215">
        <f>ROUND(L718*K718,2)</f>
        <v>0</v>
      </c>
      <c r="O718" s="215"/>
      <c r="P718" s="215"/>
      <c r="Q718" s="215"/>
      <c r="R718" s="178"/>
      <c r="T718" s="216" t="s">
        <v>5</v>
      </c>
      <c r="U718" s="57" t="s">
        <v>40</v>
      </c>
      <c r="V718" s="48"/>
      <c r="W718" s="217">
        <f>V718*K718</f>
        <v>0</v>
      </c>
      <c r="X718" s="217">
        <v>0.00014</v>
      </c>
      <c r="Y718" s="217">
        <f>X718*K718</f>
        <v>0.06341846</v>
      </c>
      <c r="Z718" s="217">
        <v>0</v>
      </c>
      <c r="AA718" s="218">
        <f>Z718*K718</f>
        <v>0</v>
      </c>
      <c r="AR718" s="23" t="s">
        <v>238</v>
      </c>
      <c r="AT718" s="23" t="s">
        <v>149</v>
      </c>
      <c r="AU718" s="23" t="s">
        <v>99</v>
      </c>
      <c r="AY718" s="23" t="s">
        <v>148</v>
      </c>
      <c r="BE718" s="133">
        <f>IF(U718="základní",N718,0)</f>
        <v>0</v>
      </c>
      <c r="BF718" s="133">
        <f>IF(U718="snížená",N718,0)</f>
        <v>0</v>
      </c>
      <c r="BG718" s="133">
        <f>IF(U718="zákl. přenesená",N718,0)</f>
        <v>0</v>
      </c>
      <c r="BH718" s="133">
        <f>IF(U718="sníž. přenesená",N718,0)</f>
        <v>0</v>
      </c>
      <c r="BI718" s="133">
        <f>IF(U718="nulová",N718,0)</f>
        <v>0</v>
      </c>
      <c r="BJ718" s="23" t="s">
        <v>83</v>
      </c>
      <c r="BK718" s="133">
        <f>ROUND(L718*K718,2)</f>
        <v>0</v>
      </c>
      <c r="BL718" s="23" t="s">
        <v>238</v>
      </c>
      <c r="BM718" s="23" t="s">
        <v>626</v>
      </c>
    </row>
    <row r="719" spans="2:51" s="10" customFormat="1" ht="14.4" customHeight="1">
      <c r="B719" s="219"/>
      <c r="C719" s="220"/>
      <c r="D719" s="220"/>
      <c r="E719" s="221" t="s">
        <v>5</v>
      </c>
      <c r="F719" s="222" t="s">
        <v>582</v>
      </c>
      <c r="G719" s="223"/>
      <c r="H719" s="223"/>
      <c r="I719" s="223"/>
      <c r="J719" s="220"/>
      <c r="K719" s="224">
        <v>3.917</v>
      </c>
      <c r="L719" s="220"/>
      <c r="M719" s="220"/>
      <c r="N719" s="220"/>
      <c r="O719" s="220"/>
      <c r="P719" s="220"/>
      <c r="Q719" s="220"/>
      <c r="R719" s="225"/>
      <c r="T719" s="226"/>
      <c r="U719" s="220"/>
      <c r="V719" s="220"/>
      <c r="W719" s="220"/>
      <c r="X719" s="220"/>
      <c r="Y719" s="220"/>
      <c r="Z719" s="220"/>
      <c r="AA719" s="227"/>
      <c r="AT719" s="228" t="s">
        <v>156</v>
      </c>
      <c r="AU719" s="228" t="s">
        <v>99</v>
      </c>
      <c r="AV719" s="10" t="s">
        <v>99</v>
      </c>
      <c r="AW719" s="10" t="s">
        <v>33</v>
      </c>
      <c r="AX719" s="10" t="s">
        <v>75</v>
      </c>
      <c r="AY719" s="228" t="s">
        <v>148</v>
      </c>
    </row>
    <row r="720" spans="2:51" s="10" customFormat="1" ht="14.4" customHeight="1">
      <c r="B720" s="219"/>
      <c r="C720" s="220"/>
      <c r="D720" s="220"/>
      <c r="E720" s="221" t="s">
        <v>5</v>
      </c>
      <c r="F720" s="238" t="s">
        <v>583</v>
      </c>
      <c r="G720" s="220"/>
      <c r="H720" s="220"/>
      <c r="I720" s="220"/>
      <c r="J720" s="220"/>
      <c r="K720" s="224">
        <v>3.835</v>
      </c>
      <c r="L720" s="220"/>
      <c r="M720" s="220"/>
      <c r="N720" s="220"/>
      <c r="O720" s="220"/>
      <c r="P720" s="220"/>
      <c r="Q720" s="220"/>
      <c r="R720" s="225"/>
      <c r="T720" s="226"/>
      <c r="U720" s="220"/>
      <c r="V720" s="220"/>
      <c r="W720" s="220"/>
      <c r="X720" s="220"/>
      <c r="Y720" s="220"/>
      <c r="Z720" s="220"/>
      <c r="AA720" s="227"/>
      <c r="AT720" s="228" t="s">
        <v>156</v>
      </c>
      <c r="AU720" s="228" t="s">
        <v>99</v>
      </c>
      <c r="AV720" s="10" t="s">
        <v>99</v>
      </c>
      <c r="AW720" s="10" t="s">
        <v>33</v>
      </c>
      <c r="AX720" s="10" t="s">
        <v>75</v>
      </c>
      <c r="AY720" s="228" t="s">
        <v>148</v>
      </c>
    </row>
    <row r="721" spans="2:51" s="10" customFormat="1" ht="14.4" customHeight="1">
      <c r="B721" s="219"/>
      <c r="C721" s="220"/>
      <c r="D721" s="220"/>
      <c r="E721" s="221" t="s">
        <v>5</v>
      </c>
      <c r="F721" s="238" t="s">
        <v>584</v>
      </c>
      <c r="G721" s="220"/>
      <c r="H721" s="220"/>
      <c r="I721" s="220"/>
      <c r="J721" s="220"/>
      <c r="K721" s="224">
        <v>3.835</v>
      </c>
      <c r="L721" s="220"/>
      <c r="M721" s="220"/>
      <c r="N721" s="220"/>
      <c r="O721" s="220"/>
      <c r="P721" s="220"/>
      <c r="Q721" s="220"/>
      <c r="R721" s="225"/>
      <c r="T721" s="226"/>
      <c r="U721" s="220"/>
      <c r="V721" s="220"/>
      <c r="W721" s="220"/>
      <c r="X721" s="220"/>
      <c r="Y721" s="220"/>
      <c r="Z721" s="220"/>
      <c r="AA721" s="227"/>
      <c r="AT721" s="228" t="s">
        <v>156</v>
      </c>
      <c r="AU721" s="228" t="s">
        <v>99</v>
      </c>
      <c r="AV721" s="10" t="s">
        <v>99</v>
      </c>
      <c r="AW721" s="10" t="s">
        <v>33</v>
      </c>
      <c r="AX721" s="10" t="s">
        <v>75</v>
      </c>
      <c r="AY721" s="228" t="s">
        <v>148</v>
      </c>
    </row>
    <row r="722" spans="2:51" s="10" customFormat="1" ht="14.4" customHeight="1">
      <c r="B722" s="219"/>
      <c r="C722" s="220"/>
      <c r="D722" s="220"/>
      <c r="E722" s="221" t="s">
        <v>5</v>
      </c>
      <c r="F722" s="238" t="s">
        <v>585</v>
      </c>
      <c r="G722" s="220"/>
      <c r="H722" s="220"/>
      <c r="I722" s="220"/>
      <c r="J722" s="220"/>
      <c r="K722" s="224">
        <v>3.835</v>
      </c>
      <c r="L722" s="220"/>
      <c r="M722" s="220"/>
      <c r="N722" s="220"/>
      <c r="O722" s="220"/>
      <c r="P722" s="220"/>
      <c r="Q722" s="220"/>
      <c r="R722" s="225"/>
      <c r="T722" s="226"/>
      <c r="U722" s="220"/>
      <c r="V722" s="220"/>
      <c r="W722" s="220"/>
      <c r="X722" s="220"/>
      <c r="Y722" s="220"/>
      <c r="Z722" s="220"/>
      <c r="AA722" s="227"/>
      <c r="AT722" s="228" t="s">
        <v>156</v>
      </c>
      <c r="AU722" s="228" t="s">
        <v>99</v>
      </c>
      <c r="AV722" s="10" t="s">
        <v>99</v>
      </c>
      <c r="AW722" s="10" t="s">
        <v>33</v>
      </c>
      <c r="AX722" s="10" t="s">
        <v>75</v>
      </c>
      <c r="AY722" s="228" t="s">
        <v>148</v>
      </c>
    </row>
    <row r="723" spans="2:51" s="10" customFormat="1" ht="14.4" customHeight="1">
      <c r="B723" s="219"/>
      <c r="C723" s="220"/>
      <c r="D723" s="220"/>
      <c r="E723" s="221" t="s">
        <v>5</v>
      </c>
      <c r="F723" s="238" t="s">
        <v>586</v>
      </c>
      <c r="G723" s="220"/>
      <c r="H723" s="220"/>
      <c r="I723" s="220"/>
      <c r="J723" s="220"/>
      <c r="K723" s="224">
        <v>1.918</v>
      </c>
      <c r="L723" s="220"/>
      <c r="M723" s="220"/>
      <c r="N723" s="220"/>
      <c r="O723" s="220"/>
      <c r="P723" s="220"/>
      <c r="Q723" s="220"/>
      <c r="R723" s="225"/>
      <c r="T723" s="226"/>
      <c r="U723" s="220"/>
      <c r="V723" s="220"/>
      <c r="W723" s="220"/>
      <c r="X723" s="220"/>
      <c r="Y723" s="220"/>
      <c r="Z723" s="220"/>
      <c r="AA723" s="227"/>
      <c r="AT723" s="228" t="s">
        <v>156</v>
      </c>
      <c r="AU723" s="228" t="s">
        <v>99</v>
      </c>
      <c r="AV723" s="10" t="s">
        <v>99</v>
      </c>
      <c r="AW723" s="10" t="s">
        <v>33</v>
      </c>
      <c r="AX723" s="10" t="s">
        <v>75</v>
      </c>
      <c r="AY723" s="228" t="s">
        <v>148</v>
      </c>
    </row>
    <row r="724" spans="2:51" s="10" customFormat="1" ht="14.4" customHeight="1">
      <c r="B724" s="219"/>
      <c r="C724" s="220"/>
      <c r="D724" s="220"/>
      <c r="E724" s="221" t="s">
        <v>5</v>
      </c>
      <c r="F724" s="238" t="s">
        <v>587</v>
      </c>
      <c r="G724" s="220"/>
      <c r="H724" s="220"/>
      <c r="I724" s="220"/>
      <c r="J724" s="220"/>
      <c r="K724" s="224">
        <v>7.862</v>
      </c>
      <c r="L724" s="220"/>
      <c r="M724" s="220"/>
      <c r="N724" s="220"/>
      <c r="O724" s="220"/>
      <c r="P724" s="220"/>
      <c r="Q724" s="220"/>
      <c r="R724" s="225"/>
      <c r="T724" s="226"/>
      <c r="U724" s="220"/>
      <c r="V724" s="220"/>
      <c r="W724" s="220"/>
      <c r="X724" s="220"/>
      <c r="Y724" s="220"/>
      <c r="Z724" s="220"/>
      <c r="AA724" s="227"/>
      <c r="AT724" s="228" t="s">
        <v>156</v>
      </c>
      <c r="AU724" s="228" t="s">
        <v>99</v>
      </c>
      <c r="AV724" s="10" t="s">
        <v>99</v>
      </c>
      <c r="AW724" s="10" t="s">
        <v>33</v>
      </c>
      <c r="AX724" s="10" t="s">
        <v>75</v>
      </c>
      <c r="AY724" s="228" t="s">
        <v>148</v>
      </c>
    </row>
    <row r="725" spans="2:51" s="10" customFormat="1" ht="14.4" customHeight="1">
      <c r="B725" s="219"/>
      <c r="C725" s="220"/>
      <c r="D725" s="220"/>
      <c r="E725" s="221" t="s">
        <v>5</v>
      </c>
      <c r="F725" s="238" t="s">
        <v>588</v>
      </c>
      <c r="G725" s="220"/>
      <c r="H725" s="220"/>
      <c r="I725" s="220"/>
      <c r="J725" s="220"/>
      <c r="K725" s="224">
        <v>3.659</v>
      </c>
      <c r="L725" s="220"/>
      <c r="M725" s="220"/>
      <c r="N725" s="220"/>
      <c r="O725" s="220"/>
      <c r="P725" s="220"/>
      <c r="Q725" s="220"/>
      <c r="R725" s="225"/>
      <c r="T725" s="226"/>
      <c r="U725" s="220"/>
      <c r="V725" s="220"/>
      <c r="W725" s="220"/>
      <c r="X725" s="220"/>
      <c r="Y725" s="220"/>
      <c r="Z725" s="220"/>
      <c r="AA725" s="227"/>
      <c r="AT725" s="228" t="s">
        <v>156</v>
      </c>
      <c r="AU725" s="228" t="s">
        <v>99</v>
      </c>
      <c r="AV725" s="10" t="s">
        <v>99</v>
      </c>
      <c r="AW725" s="10" t="s">
        <v>33</v>
      </c>
      <c r="AX725" s="10" t="s">
        <v>75</v>
      </c>
      <c r="AY725" s="228" t="s">
        <v>148</v>
      </c>
    </row>
    <row r="726" spans="2:51" s="10" customFormat="1" ht="14.4" customHeight="1">
      <c r="B726" s="219"/>
      <c r="C726" s="220"/>
      <c r="D726" s="220"/>
      <c r="E726" s="221" t="s">
        <v>5</v>
      </c>
      <c r="F726" s="238" t="s">
        <v>589</v>
      </c>
      <c r="G726" s="220"/>
      <c r="H726" s="220"/>
      <c r="I726" s="220"/>
      <c r="J726" s="220"/>
      <c r="K726" s="224">
        <v>5.8</v>
      </c>
      <c r="L726" s="220"/>
      <c r="M726" s="220"/>
      <c r="N726" s="220"/>
      <c r="O726" s="220"/>
      <c r="P726" s="220"/>
      <c r="Q726" s="220"/>
      <c r="R726" s="225"/>
      <c r="T726" s="226"/>
      <c r="U726" s="220"/>
      <c r="V726" s="220"/>
      <c r="W726" s="220"/>
      <c r="X726" s="220"/>
      <c r="Y726" s="220"/>
      <c r="Z726" s="220"/>
      <c r="AA726" s="227"/>
      <c r="AT726" s="228" t="s">
        <v>156</v>
      </c>
      <c r="AU726" s="228" t="s">
        <v>99</v>
      </c>
      <c r="AV726" s="10" t="s">
        <v>99</v>
      </c>
      <c r="AW726" s="10" t="s">
        <v>33</v>
      </c>
      <c r="AX726" s="10" t="s">
        <v>75</v>
      </c>
      <c r="AY726" s="228" t="s">
        <v>148</v>
      </c>
    </row>
    <row r="727" spans="2:51" s="11" customFormat="1" ht="22.8" customHeight="1">
      <c r="B727" s="229"/>
      <c r="C727" s="230"/>
      <c r="D727" s="230"/>
      <c r="E727" s="231" t="s">
        <v>5</v>
      </c>
      <c r="F727" s="260" t="s">
        <v>590</v>
      </c>
      <c r="G727" s="230"/>
      <c r="H727" s="230"/>
      <c r="I727" s="230"/>
      <c r="J727" s="230"/>
      <c r="K727" s="231" t="s">
        <v>5</v>
      </c>
      <c r="L727" s="230"/>
      <c r="M727" s="230"/>
      <c r="N727" s="230"/>
      <c r="O727" s="230"/>
      <c r="P727" s="230"/>
      <c r="Q727" s="230"/>
      <c r="R727" s="234"/>
      <c r="T727" s="235"/>
      <c r="U727" s="230"/>
      <c r="V727" s="230"/>
      <c r="W727" s="230"/>
      <c r="X727" s="230"/>
      <c r="Y727" s="230"/>
      <c r="Z727" s="230"/>
      <c r="AA727" s="236"/>
      <c r="AT727" s="237" t="s">
        <v>156</v>
      </c>
      <c r="AU727" s="237" t="s">
        <v>99</v>
      </c>
      <c r="AV727" s="11" t="s">
        <v>83</v>
      </c>
      <c r="AW727" s="11" t="s">
        <v>33</v>
      </c>
      <c r="AX727" s="11" t="s">
        <v>75</v>
      </c>
      <c r="AY727" s="237" t="s">
        <v>148</v>
      </c>
    </row>
    <row r="728" spans="2:51" s="11" customFormat="1" ht="22.8" customHeight="1">
      <c r="B728" s="229"/>
      <c r="C728" s="230"/>
      <c r="D728" s="230"/>
      <c r="E728" s="231" t="s">
        <v>5</v>
      </c>
      <c r="F728" s="260" t="s">
        <v>591</v>
      </c>
      <c r="G728" s="230"/>
      <c r="H728" s="230"/>
      <c r="I728" s="230"/>
      <c r="J728" s="230"/>
      <c r="K728" s="231" t="s">
        <v>5</v>
      </c>
      <c r="L728" s="230"/>
      <c r="M728" s="230"/>
      <c r="N728" s="230"/>
      <c r="O728" s="230"/>
      <c r="P728" s="230"/>
      <c r="Q728" s="230"/>
      <c r="R728" s="234"/>
      <c r="T728" s="235"/>
      <c r="U728" s="230"/>
      <c r="V728" s="230"/>
      <c r="W728" s="230"/>
      <c r="X728" s="230"/>
      <c r="Y728" s="230"/>
      <c r="Z728" s="230"/>
      <c r="AA728" s="236"/>
      <c r="AT728" s="237" t="s">
        <v>156</v>
      </c>
      <c r="AU728" s="237" t="s">
        <v>99</v>
      </c>
      <c r="AV728" s="11" t="s">
        <v>83</v>
      </c>
      <c r="AW728" s="11" t="s">
        <v>33</v>
      </c>
      <c r="AX728" s="11" t="s">
        <v>75</v>
      </c>
      <c r="AY728" s="237" t="s">
        <v>148</v>
      </c>
    </row>
    <row r="729" spans="2:51" s="10" customFormat="1" ht="14.4" customHeight="1">
      <c r="B729" s="219"/>
      <c r="C729" s="220"/>
      <c r="D729" s="220"/>
      <c r="E729" s="221" t="s">
        <v>5</v>
      </c>
      <c r="F729" s="238" t="s">
        <v>592</v>
      </c>
      <c r="G729" s="220"/>
      <c r="H729" s="220"/>
      <c r="I729" s="220"/>
      <c r="J729" s="220"/>
      <c r="K729" s="224">
        <v>6.015</v>
      </c>
      <c r="L729" s="220"/>
      <c r="M729" s="220"/>
      <c r="N729" s="220"/>
      <c r="O729" s="220"/>
      <c r="P729" s="220"/>
      <c r="Q729" s="220"/>
      <c r="R729" s="225"/>
      <c r="T729" s="226"/>
      <c r="U729" s="220"/>
      <c r="V729" s="220"/>
      <c r="W729" s="220"/>
      <c r="X729" s="220"/>
      <c r="Y729" s="220"/>
      <c r="Z729" s="220"/>
      <c r="AA729" s="227"/>
      <c r="AT729" s="228" t="s">
        <v>156</v>
      </c>
      <c r="AU729" s="228" t="s">
        <v>99</v>
      </c>
      <c r="AV729" s="10" t="s">
        <v>99</v>
      </c>
      <c r="AW729" s="10" t="s">
        <v>33</v>
      </c>
      <c r="AX729" s="10" t="s">
        <v>75</v>
      </c>
      <c r="AY729" s="228" t="s">
        <v>148</v>
      </c>
    </row>
    <row r="730" spans="2:51" s="10" customFormat="1" ht="14.4" customHeight="1">
      <c r="B730" s="219"/>
      <c r="C730" s="220"/>
      <c r="D730" s="220"/>
      <c r="E730" s="221" t="s">
        <v>5</v>
      </c>
      <c r="F730" s="238" t="s">
        <v>593</v>
      </c>
      <c r="G730" s="220"/>
      <c r="H730" s="220"/>
      <c r="I730" s="220"/>
      <c r="J730" s="220"/>
      <c r="K730" s="224">
        <v>5.84</v>
      </c>
      <c r="L730" s="220"/>
      <c r="M730" s="220"/>
      <c r="N730" s="220"/>
      <c r="O730" s="220"/>
      <c r="P730" s="220"/>
      <c r="Q730" s="220"/>
      <c r="R730" s="225"/>
      <c r="T730" s="226"/>
      <c r="U730" s="220"/>
      <c r="V730" s="220"/>
      <c r="W730" s="220"/>
      <c r="X730" s="220"/>
      <c r="Y730" s="220"/>
      <c r="Z730" s="220"/>
      <c r="AA730" s="227"/>
      <c r="AT730" s="228" t="s">
        <v>156</v>
      </c>
      <c r="AU730" s="228" t="s">
        <v>99</v>
      </c>
      <c r="AV730" s="10" t="s">
        <v>99</v>
      </c>
      <c r="AW730" s="10" t="s">
        <v>33</v>
      </c>
      <c r="AX730" s="10" t="s">
        <v>75</v>
      </c>
      <c r="AY730" s="228" t="s">
        <v>148</v>
      </c>
    </row>
    <row r="731" spans="2:51" s="10" customFormat="1" ht="14.4" customHeight="1">
      <c r="B731" s="219"/>
      <c r="C731" s="220"/>
      <c r="D731" s="220"/>
      <c r="E731" s="221" t="s">
        <v>5</v>
      </c>
      <c r="F731" s="238" t="s">
        <v>594</v>
      </c>
      <c r="G731" s="220"/>
      <c r="H731" s="220"/>
      <c r="I731" s="220"/>
      <c r="J731" s="220"/>
      <c r="K731" s="224">
        <v>1.552</v>
      </c>
      <c r="L731" s="220"/>
      <c r="M731" s="220"/>
      <c r="N731" s="220"/>
      <c r="O731" s="220"/>
      <c r="P731" s="220"/>
      <c r="Q731" s="220"/>
      <c r="R731" s="225"/>
      <c r="T731" s="226"/>
      <c r="U731" s="220"/>
      <c r="V731" s="220"/>
      <c r="W731" s="220"/>
      <c r="X731" s="220"/>
      <c r="Y731" s="220"/>
      <c r="Z731" s="220"/>
      <c r="AA731" s="227"/>
      <c r="AT731" s="228" t="s">
        <v>156</v>
      </c>
      <c r="AU731" s="228" t="s">
        <v>99</v>
      </c>
      <c r="AV731" s="10" t="s">
        <v>99</v>
      </c>
      <c r="AW731" s="10" t="s">
        <v>33</v>
      </c>
      <c r="AX731" s="10" t="s">
        <v>75</v>
      </c>
      <c r="AY731" s="228" t="s">
        <v>148</v>
      </c>
    </row>
    <row r="732" spans="2:51" s="11" customFormat="1" ht="22.8" customHeight="1">
      <c r="B732" s="229"/>
      <c r="C732" s="230"/>
      <c r="D732" s="230"/>
      <c r="E732" s="231" t="s">
        <v>5</v>
      </c>
      <c r="F732" s="260" t="s">
        <v>595</v>
      </c>
      <c r="G732" s="230"/>
      <c r="H732" s="230"/>
      <c r="I732" s="230"/>
      <c r="J732" s="230"/>
      <c r="K732" s="231" t="s">
        <v>5</v>
      </c>
      <c r="L732" s="230"/>
      <c r="M732" s="230"/>
      <c r="N732" s="230"/>
      <c r="O732" s="230"/>
      <c r="P732" s="230"/>
      <c r="Q732" s="230"/>
      <c r="R732" s="234"/>
      <c r="T732" s="235"/>
      <c r="U732" s="230"/>
      <c r="V732" s="230"/>
      <c r="W732" s="230"/>
      <c r="X732" s="230"/>
      <c r="Y732" s="230"/>
      <c r="Z732" s="230"/>
      <c r="AA732" s="236"/>
      <c r="AT732" s="237" t="s">
        <v>156</v>
      </c>
      <c r="AU732" s="237" t="s">
        <v>99</v>
      </c>
      <c r="AV732" s="11" t="s">
        <v>83</v>
      </c>
      <c r="AW732" s="11" t="s">
        <v>33</v>
      </c>
      <c r="AX732" s="11" t="s">
        <v>75</v>
      </c>
      <c r="AY732" s="237" t="s">
        <v>148</v>
      </c>
    </row>
    <row r="733" spans="2:51" s="10" customFormat="1" ht="14.4" customHeight="1">
      <c r="B733" s="219"/>
      <c r="C733" s="220"/>
      <c r="D733" s="220"/>
      <c r="E733" s="221" t="s">
        <v>5</v>
      </c>
      <c r="F733" s="238" t="s">
        <v>596</v>
      </c>
      <c r="G733" s="220"/>
      <c r="H733" s="220"/>
      <c r="I733" s="220"/>
      <c r="J733" s="220"/>
      <c r="K733" s="224">
        <v>14.761</v>
      </c>
      <c r="L733" s="220"/>
      <c r="M733" s="220"/>
      <c r="N733" s="220"/>
      <c r="O733" s="220"/>
      <c r="P733" s="220"/>
      <c r="Q733" s="220"/>
      <c r="R733" s="225"/>
      <c r="T733" s="226"/>
      <c r="U733" s="220"/>
      <c r="V733" s="220"/>
      <c r="W733" s="220"/>
      <c r="X733" s="220"/>
      <c r="Y733" s="220"/>
      <c r="Z733" s="220"/>
      <c r="AA733" s="227"/>
      <c r="AT733" s="228" t="s">
        <v>156</v>
      </c>
      <c r="AU733" s="228" t="s">
        <v>99</v>
      </c>
      <c r="AV733" s="10" t="s">
        <v>99</v>
      </c>
      <c r="AW733" s="10" t="s">
        <v>33</v>
      </c>
      <c r="AX733" s="10" t="s">
        <v>75</v>
      </c>
      <c r="AY733" s="228" t="s">
        <v>148</v>
      </c>
    </row>
    <row r="734" spans="2:51" s="10" customFormat="1" ht="14.4" customHeight="1">
      <c r="B734" s="219"/>
      <c r="C734" s="220"/>
      <c r="D734" s="220"/>
      <c r="E734" s="221" t="s">
        <v>5</v>
      </c>
      <c r="F734" s="238" t="s">
        <v>597</v>
      </c>
      <c r="G734" s="220"/>
      <c r="H734" s="220"/>
      <c r="I734" s="220"/>
      <c r="J734" s="220"/>
      <c r="K734" s="224">
        <v>77.841</v>
      </c>
      <c r="L734" s="220"/>
      <c r="M734" s="220"/>
      <c r="N734" s="220"/>
      <c r="O734" s="220"/>
      <c r="P734" s="220"/>
      <c r="Q734" s="220"/>
      <c r="R734" s="225"/>
      <c r="T734" s="226"/>
      <c r="U734" s="220"/>
      <c r="V734" s="220"/>
      <c r="W734" s="220"/>
      <c r="X734" s="220"/>
      <c r="Y734" s="220"/>
      <c r="Z734" s="220"/>
      <c r="AA734" s="227"/>
      <c r="AT734" s="228" t="s">
        <v>156</v>
      </c>
      <c r="AU734" s="228" t="s">
        <v>99</v>
      </c>
      <c r="AV734" s="10" t="s">
        <v>99</v>
      </c>
      <c r="AW734" s="10" t="s">
        <v>33</v>
      </c>
      <c r="AX734" s="10" t="s">
        <v>75</v>
      </c>
      <c r="AY734" s="228" t="s">
        <v>148</v>
      </c>
    </row>
    <row r="735" spans="2:51" s="10" customFormat="1" ht="14.4" customHeight="1">
      <c r="B735" s="219"/>
      <c r="C735" s="220"/>
      <c r="D735" s="220"/>
      <c r="E735" s="221" t="s">
        <v>5</v>
      </c>
      <c r="F735" s="238" t="s">
        <v>598</v>
      </c>
      <c r="G735" s="220"/>
      <c r="H735" s="220"/>
      <c r="I735" s="220"/>
      <c r="J735" s="220"/>
      <c r="K735" s="224">
        <v>76.192</v>
      </c>
      <c r="L735" s="220"/>
      <c r="M735" s="220"/>
      <c r="N735" s="220"/>
      <c r="O735" s="220"/>
      <c r="P735" s="220"/>
      <c r="Q735" s="220"/>
      <c r="R735" s="225"/>
      <c r="T735" s="226"/>
      <c r="U735" s="220"/>
      <c r="V735" s="220"/>
      <c r="W735" s="220"/>
      <c r="X735" s="220"/>
      <c r="Y735" s="220"/>
      <c r="Z735" s="220"/>
      <c r="AA735" s="227"/>
      <c r="AT735" s="228" t="s">
        <v>156</v>
      </c>
      <c r="AU735" s="228" t="s">
        <v>99</v>
      </c>
      <c r="AV735" s="10" t="s">
        <v>99</v>
      </c>
      <c r="AW735" s="10" t="s">
        <v>33</v>
      </c>
      <c r="AX735" s="10" t="s">
        <v>75</v>
      </c>
      <c r="AY735" s="228" t="s">
        <v>148</v>
      </c>
    </row>
    <row r="736" spans="2:51" s="10" customFormat="1" ht="14.4" customHeight="1">
      <c r="B736" s="219"/>
      <c r="C736" s="220"/>
      <c r="D736" s="220"/>
      <c r="E736" s="221" t="s">
        <v>5</v>
      </c>
      <c r="F736" s="238" t="s">
        <v>599</v>
      </c>
      <c r="G736" s="220"/>
      <c r="H736" s="220"/>
      <c r="I736" s="220"/>
      <c r="J736" s="220"/>
      <c r="K736" s="224">
        <v>3.116</v>
      </c>
      <c r="L736" s="220"/>
      <c r="M736" s="220"/>
      <c r="N736" s="220"/>
      <c r="O736" s="220"/>
      <c r="P736" s="220"/>
      <c r="Q736" s="220"/>
      <c r="R736" s="225"/>
      <c r="T736" s="226"/>
      <c r="U736" s="220"/>
      <c r="V736" s="220"/>
      <c r="W736" s="220"/>
      <c r="X736" s="220"/>
      <c r="Y736" s="220"/>
      <c r="Z736" s="220"/>
      <c r="AA736" s="227"/>
      <c r="AT736" s="228" t="s">
        <v>156</v>
      </c>
      <c r="AU736" s="228" t="s">
        <v>99</v>
      </c>
      <c r="AV736" s="10" t="s">
        <v>99</v>
      </c>
      <c r="AW736" s="10" t="s">
        <v>33</v>
      </c>
      <c r="AX736" s="10" t="s">
        <v>75</v>
      </c>
      <c r="AY736" s="228" t="s">
        <v>148</v>
      </c>
    </row>
    <row r="737" spans="2:51" s="10" customFormat="1" ht="14.4" customHeight="1">
      <c r="B737" s="219"/>
      <c r="C737" s="220"/>
      <c r="D737" s="220"/>
      <c r="E737" s="221" t="s">
        <v>5</v>
      </c>
      <c r="F737" s="238" t="s">
        <v>600</v>
      </c>
      <c r="G737" s="220"/>
      <c r="H737" s="220"/>
      <c r="I737" s="220"/>
      <c r="J737" s="220"/>
      <c r="K737" s="224">
        <v>5.974</v>
      </c>
      <c r="L737" s="220"/>
      <c r="M737" s="220"/>
      <c r="N737" s="220"/>
      <c r="O737" s="220"/>
      <c r="P737" s="220"/>
      <c r="Q737" s="220"/>
      <c r="R737" s="225"/>
      <c r="T737" s="226"/>
      <c r="U737" s="220"/>
      <c r="V737" s="220"/>
      <c r="W737" s="220"/>
      <c r="X737" s="220"/>
      <c r="Y737" s="220"/>
      <c r="Z737" s="220"/>
      <c r="AA737" s="227"/>
      <c r="AT737" s="228" t="s">
        <v>156</v>
      </c>
      <c r="AU737" s="228" t="s">
        <v>99</v>
      </c>
      <c r="AV737" s="10" t="s">
        <v>99</v>
      </c>
      <c r="AW737" s="10" t="s">
        <v>33</v>
      </c>
      <c r="AX737" s="10" t="s">
        <v>75</v>
      </c>
      <c r="AY737" s="228" t="s">
        <v>148</v>
      </c>
    </row>
    <row r="738" spans="2:51" s="10" customFormat="1" ht="14.4" customHeight="1">
      <c r="B738" s="219"/>
      <c r="C738" s="220"/>
      <c r="D738" s="220"/>
      <c r="E738" s="221" t="s">
        <v>5</v>
      </c>
      <c r="F738" s="238" t="s">
        <v>601</v>
      </c>
      <c r="G738" s="220"/>
      <c r="H738" s="220"/>
      <c r="I738" s="220"/>
      <c r="J738" s="220"/>
      <c r="K738" s="224">
        <v>4.868</v>
      </c>
      <c r="L738" s="220"/>
      <c r="M738" s="220"/>
      <c r="N738" s="220"/>
      <c r="O738" s="220"/>
      <c r="P738" s="220"/>
      <c r="Q738" s="220"/>
      <c r="R738" s="225"/>
      <c r="T738" s="226"/>
      <c r="U738" s="220"/>
      <c r="V738" s="220"/>
      <c r="W738" s="220"/>
      <c r="X738" s="220"/>
      <c r="Y738" s="220"/>
      <c r="Z738" s="220"/>
      <c r="AA738" s="227"/>
      <c r="AT738" s="228" t="s">
        <v>156</v>
      </c>
      <c r="AU738" s="228" t="s">
        <v>99</v>
      </c>
      <c r="AV738" s="10" t="s">
        <v>99</v>
      </c>
      <c r="AW738" s="10" t="s">
        <v>33</v>
      </c>
      <c r="AX738" s="10" t="s">
        <v>75</v>
      </c>
      <c r="AY738" s="228" t="s">
        <v>148</v>
      </c>
    </row>
    <row r="739" spans="2:51" s="10" customFormat="1" ht="14.4" customHeight="1">
      <c r="B739" s="219"/>
      <c r="C739" s="220"/>
      <c r="D739" s="220"/>
      <c r="E739" s="221" t="s">
        <v>5</v>
      </c>
      <c r="F739" s="238" t="s">
        <v>602</v>
      </c>
      <c r="G739" s="220"/>
      <c r="H739" s="220"/>
      <c r="I739" s="220"/>
      <c r="J739" s="220"/>
      <c r="K739" s="224">
        <v>1.88</v>
      </c>
      <c r="L739" s="220"/>
      <c r="M739" s="220"/>
      <c r="N739" s="220"/>
      <c r="O739" s="220"/>
      <c r="P739" s="220"/>
      <c r="Q739" s="220"/>
      <c r="R739" s="225"/>
      <c r="T739" s="226"/>
      <c r="U739" s="220"/>
      <c r="V739" s="220"/>
      <c r="W739" s="220"/>
      <c r="X739" s="220"/>
      <c r="Y739" s="220"/>
      <c r="Z739" s="220"/>
      <c r="AA739" s="227"/>
      <c r="AT739" s="228" t="s">
        <v>156</v>
      </c>
      <c r="AU739" s="228" t="s">
        <v>99</v>
      </c>
      <c r="AV739" s="10" t="s">
        <v>99</v>
      </c>
      <c r="AW739" s="10" t="s">
        <v>33</v>
      </c>
      <c r="AX739" s="10" t="s">
        <v>75</v>
      </c>
      <c r="AY739" s="228" t="s">
        <v>148</v>
      </c>
    </row>
    <row r="740" spans="2:51" s="10" customFormat="1" ht="14.4" customHeight="1">
      <c r="B740" s="219"/>
      <c r="C740" s="220"/>
      <c r="D740" s="220"/>
      <c r="E740" s="221" t="s">
        <v>5</v>
      </c>
      <c r="F740" s="238" t="s">
        <v>603</v>
      </c>
      <c r="G740" s="220"/>
      <c r="H740" s="220"/>
      <c r="I740" s="220"/>
      <c r="J740" s="220"/>
      <c r="K740" s="224">
        <v>12.025</v>
      </c>
      <c r="L740" s="220"/>
      <c r="M740" s="220"/>
      <c r="N740" s="220"/>
      <c r="O740" s="220"/>
      <c r="P740" s="220"/>
      <c r="Q740" s="220"/>
      <c r="R740" s="225"/>
      <c r="T740" s="226"/>
      <c r="U740" s="220"/>
      <c r="V740" s="220"/>
      <c r="W740" s="220"/>
      <c r="X740" s="220"/>
      <c r="Y740" s="220"/>
      <c r="Z740" s="220"/>
      <c r="AA740" s="227"/>
      <c r="AT740" s="228" t="s">
        <v>156</v>
      </c>
      <c r="AU740" s="228" t="s">
        <v>99</v>
      </c>
      <c r="AV740" s="10" t="s">
        <v>99</v>
      </c>
      <c r="AW740" s="10" t="s">
        <v>33</v>
      </c>
      <c r="AX740" s="10" t="s">
        <v>75</v>
      </c>
      <c r="AY740" s="228" t="s">
        <v>148</v>
      </c>
    </row>
    <row r="741" spans="2:51" s="10" customFormat="1" ht="14.4" customHeight="1">
      <c r="B741" s="219"/>
      <c r="C741" s="220"/>
      <c r="D741" s="220"/>
      <c r="E741" s="221" t="s">
        <v>5</v>
      </c>
      <c r="F741" s="238" t="s">
        <v>604</v>
      </c>
      <c r="G741" s="220"/>
      <c r="H741" s="220"/>
      <c r="I741" s="220"/>
      <c r="J741" s="220"/>
      <c r="K741" s="224">
        <v>5.998</v>
      </c>
      <c r="L741" s="220"/>
      <c r="M741" s="220"/>
      <c r="N741" s="220"/>
      <c r="O741" s="220"/>
      <c r="P741" s="220"/>
      <c r="Q741" s="220"/>
      <c r="R741" s="225"/>
      <c r="T741" s="226"/>
      <c r="U741" s="220"/>
      <c r="V741" s="220"/>
      <c r="W741" s="220"/>
      <c r="X741" s="220"/>
      <c r="Y741" s="220"/>
      <c r="Z741" s="220"/>
      <c r="AA741" s="227"/>
      <c r="AT741" s="228" t="s">
        <v>156</v>
      </c>
      <c r="AU741" s="228" t="s">
        <v>99</v>
      </c>
      <c r="AV741" s="10" t="s">
        <v>99</v>
      </c>
      <c r="AW741" s="10" t="s">
        <v>33</v>
      </c>
      <c r="AX741" s="10" t="s">
        <v>75</v>
      </c>
      <c r="AY741" s="228" t="s">
        <v>148</v>
      </c>
    </row>
    <row r="742" spans="2:51" s="11" customFormat="1" ht="22.8" customHeight="1">
      <c r="B742" s="229"/>
      <c r="C742" s="230"/>
      <c r="D742" s="230"/>
      <c r="E742" s="231" t="s">
        <v>5</v>
      </c>
      <c r="F742" s="260" t="s">
        <v>605</v>
      </c>
      <c r="G742" s="230"/>
      <c r="H742" s="230"/>
      <c r="I742" s="230"/>
      <c r="J742" s="230"/>
      <c r="K742" s="231" t="s">
        <v>5</v>
      </c>
      <c r="L742" s="230"/>
      <c r="M742" s="230"/>
      <c r="N742" s="230"/>
      <c r="O742" s="230"/>
      <c r="P742" s="230"/>
      <c r="Q742" s="230"/>
      <c r="R742" s="234"/>
      <c r="T742" s="235"/>
      <c r="U742" s="230"/>
      <c r="V742" s="230"/>
      <c r="W742" s="230"/>
      <c r="X742" s="230"/>
      <c r="Y742" s="230"/>
      <c r="Z742" s="230"/>
      <c r="AA742" s="236"/>
      <c r="AT742" s="237" t="s">
        <v>156</v>
      </c>
      <c r="AU742" s="237" t="s">
        <v>99</v>
      </c>
      <c r="AV742" s="11" t="s">
        <v>83</v>
      </c>
      <c r="AW742" s="11" t="s">
        <v>33</v>
      </c>
      <c r="AX742" s="11" t="s">
        <v>75</v>
      </c>
      <c r="AY742" s="237" t="s">
        <v>148</v>
      </c>
    </row>
    <row r="743" spans="2:51" s="10" customFormat="1" ht="14.4" customHeight="1">
      <c r="B743" s="219"/>
      <c r="C743" s="220"/>
      <c r="D743" s="220"/>
      <c r="E743" s="221" t="s">
        <v>5</v>
      </c>
      <c r="F743" s="238" t="s">
        <v>606</v>
      </c>
      <c r="G743" s="220"/>
      <c r="H743" s="220"/>
      <c r="I743" s="220"/>
      <c r="J743" s="220"/>
      <c r="K743" s="224">
        <v>33.44</v>
      </c>
      <c r="L743" s="220"/>
      <c r="M743" s="220"/>
      <c r="N743" s="220"/>
      <c r="O743" s="220"/>
      <c r="P743" s="220"/>
      <c r="Q743" s="220"/>
      <c r="R743" s="225"/>
      <c r="T743" s="226"/>
      <c r="U743" s="220"/>
      <c r="V743" s="220"/>
      <c r="W743" s="220"/>
      <c r="X743" s="220"/>
      <c r="Y743" s="220"/>
      <c r="Z743" s="220"/>
      <c r="AA743" s="227"/>
      <c r="AT743" s="228" t="s">
        <v>156</v>
      </c>
      <c r="AU743" s="228" t="s">
        <v>99</v>
      </c>
      <c r="AV743" s="10" t="s">
        <v>99</v>
      </c>
      <c r="AW743" s="10" t="s">
        <v>33</v>
      </c>
      <c r="AX743" s="10" t="s">
        <v>75</v>
      </c>
      <c r="AY743" s="228" t="s">
        <v>148</v>
      </c>
    </row>
    <row r="744" spans="2:51" s="10" customFormat="1" ht="14.4" customHeight="1">
      <c r="B744" s="219"/>
      <c r="C744" s="220"/>
      <c r="D744" s="220"/>
      <c r="E744" s="221" t="s">
        <v>5</v>
      </c>
      <c r="F744" s="238" t="s">
        <v>607</v>
      </c>
      <c r="G744" s="220"/>
      <c r="H744" s="220"/>
      <c r="I744" s="220"/>
      <c r="J744" s="220"/>
      <c r="K744" s="224">
        <v>25.08</v>
      </c>
      <c r="L744" s="220"/>
      <c r="M744" s="220"/>
      <c r="N744" s="220"/>
      <c r="O744" s="220"/>
      <c r="P744" s="220"/>
      <c r="Q744" s="220"/>
      <c r="R744" s="225"/>
      <c r="T744" s="226"/>
      <c r="U744" s="220"/>
      <c r="V744" s="220"/>
      <c r="W744" s="220"/>
      <c r="X744" s="220"/>
      <c r="Y744" s="220"/>
      <c r="Z744" s="220"/>
      <c r="AA744" s="227"/>
      <c r="AT744" s="228" t="s">
        <v>156</v>
      </c>
      <c r="AU744" s="228" t="s">
        <v>99</v>
      </c>
      <c r="AV744" s="10" t="s">
        <v>99</v>
      </c>
      <c r="AW744" s="10" t="s">
        <v>33</v>
      </c>
      <c r="AX744" s="10" t="s">
        <v>75</v>
      </c>
      <c r="AY744" s="228" t="s">
        <v>148</v>
      </c>
    </row>
    <row r="745" spans="2:51" s="10" customFormat="1" ht="14.4" customHeight="1">
      <c r="B745" s="219"/>
      <c r="C745" s="220"/>
      <c r="D745" s="220"/>
      <c r="E745" s="221" t="s">
        <v>5</v>
      </c>
      <c r="F745" s="238" t="s">
        <v>608</v>
      </c>
      <c r="G745" s="220"/>
      <c r="H745" s="220"/>
      <c r="I745" s="220"/>
      <c r="J745" s="220"/>
      <c r="K745" s="224">
        <v>4.438</v>
      </c>
      <c r="L745" s="220"/>
      <c r="M745" s="220"/>
      <c r="N745" s="220"/>
      <c r="O745" s="220"/>
      <c r="P745" s="220"/>
      <c r="Q745" s="220"/>
      <c r="R745" s="225"/>
      <c r="T745" s="226"/>
      <c r="U745" s="220"/>
      <c r="V745" s="220"/>
      <c r="W745" s="220"/>
      <c r="X745" s="220"/>
      <c r="Y745" s="220"/>
      <c r="Z745" s="220"/>
      <c r="AA745" s="227"/>
      <c r="AT745" s="228" t="s">
        <v>156</v>
      </c>
      <c r="AU745" s="228" t="s">
        <v>99</v>
      </c>
      <c r="AV745" s="10" t="s">
        <v>99</v>
      </c>
      <c r="AW745" s="10" t="s">
        <v>33</v>
      </c>
      <c r="AX745" s="10" t="s">
        <v>75</v>
      </c>
      <c r="AY745" s="228" t="s">
        <v>148</v>
      </c>
    </row>
    <row r="746" spans="2:51" s="10" customFormat="1" ht="14.4" customHeight="1">
      <c r="B746" s="219"/>
      <c r="C746" s="220"/>
      <c r="D746" s="220"/>
      <c r="E746" s="221" t="s">
        <v>5</v>
      </c>
      <c r="F746" s="238" t="s">
        <v>609</v>
      </c>
      <c r="G746" s="220"/>
      <c r="H746" s="220"/>
      <c r="I746" s="220"/>
      <c r="J746" s="220"/>
      <c r="K746" s="224">
        <v>34.56</v>
      </c>
      <c r="L746" s="220"/>
      <c r="M746" s="220"/>
      <c r="N746" s="220"/>
      <c r="O746" s="220"/>
      <c r="P746" s="220"/>
      <c r="Q746" s="220"/>
      <c r="R746" s="225"/>
      <c r="T746" s="226"/>
      <c r="U746" s="220"/>
      <c r="V746" s="220"/>
      <c r="W746" s="220"/>
      <c r="X746" s="220"/>
      <c r="Y746" s="220"/>
      <c r="Z746" s="220"/>
      <c r="AA746" s="227"/>
      <c r="AT746" s="228" t="s">
        <v>156</v>
      </c>
      <c r="AU746" s="228" t="s">
        <v>99</v>
      </c>
      <c r="AV746" s="10" t="s">
        <v>99</v>
      </c>
      <c r="AW746" s="10" t="s">
        <v>33</v>
      </c>
      <c r="AX746" s="10" t="s">
        <v>75</v>
      </c>
      <c r="AY746" s="228" t="s">
        <v>148</v>
      </c>
    </row>
    <row r="747" spans="2:51" s="10" customFormat="1" ht="14.4" customHeight="1">
      <c r="B747" s="219"/>
      <c r="C747" s="220"/>
      <c r="D747" s="220"/>
      <c r="E747" s="221" t="s">
        <v>5</v>
      </c>
      <c r="F747" s="238" t="s">
        <v>610</v>
      </c>
      <c r="G747" s="220"/>
      <c r="H747" s="220"/>
      <c r="I747" s="220"/>
      <c r="J747" s="220"/>
      <c r="K747" s="224">
        <v>73.93</v>
      </c>
      <c r="L747" s="220"/>
      <c r="M747" s="220"/>
      <c r="N747" s="220"/>
      <c r="O747" s="220"/>
      <c r="P747" s="220"/>
      <c r="Q747" s="220"/>
      <c r="R747" s="225"/>
      <c r="T747" s="226"/>
      <c r="U747" s="220"/>
      <c r="V747" s="220"/>
      <c r="W747" s="220"/>
      <c r="X747" s="220"/>
      <c r="Y747" s="220"/>
      <c r="Z747" s="220"/>
      <c r="AA747" s="227"/>
      <c r="AT747" s="228" t="s">
        <v>156</v>
      </c>
      <c r="AU747" s="228" t="s">
        <v>99</v>
      </c>
      <c r="AV747" s="10" t="s">
        <v>99</v>
      </c>
      <c r="AW747" s="10" t="s">
        <v>33</v>
      </c>
      <c r="AX747" s="10" t="s">
        <v>75</v>
      </c>
      <c r="AY747" s="228" t="s">
        <v>148</v>
      </c>
    </row>
    <row r="748" spans="2:51" s="10" customFormat="1" ht="14.4" customHeight="1">
      <c r="B748" s="219"/>
      <c r="C748" s="220"/>
      <c r="D748" s="220"/>
      <c r="E748" s="221" t="s">
        <v>5</v>
      </c>
      <c r="F748" s="238" t="s">
        <v>611</v>
      </c>
      <c r="G748" s="220"/>
      <c r="H748" s="220"/>
      <c r="I748" s="220"/>
      <c r="J748" s="220"/>
      <c r="K748" s="224">
        <v>1.997</v>
      </c>
      <c r="L748" s="220"/>
      <c r="M748" s="220"/>
      <c r="N748" s="220"/>
      <c r="O748" s="220"/>
      <c r="P748" s="220"/>
      <c r="Q748" s="220"/>
      <c r="R748" s="225"/>
      <c r="T748" s="226"/>
      <c r="U748" s="220"/>
      <c r="V748" s="220"/>
      <c r="W748" s="220"/>
      <c r="X748" s="220"/>
      <c r="Y748" s="220"/>
      <c r="Z748" s="220"/>
      <c r="AA748" s="227"/>
      <c r="AT748" s="228" t="s">
        <v>156</v>
      </c>
      <c r="AU748" s="228" t="s">
        <v>99</v>
      </c>
      <c r="AV748" s="10" t="s">
        <v>99</v>
      </c>
      <c r="AW748" s="10" t="s">
        <v>33</v>
      </c>
      <c r="AX748" s="10" t="s">
        <v>75</v>
      </c>
      <c r="AY748" s="228" t="s">
        <v>148</v>
      </c>
    </row>
    <row r="749" spans="2:51" s="10" customFormat="1" ht="14.4" customHeight="1">
      <c r="B749" s="219"/>
      <c r="C749" s="220"/>
      <c r="D749" s="220"/>
      <c r="E749" s="221" t="s">
        <v>5</v>
      </c>
      <c r="F749" s="238" t="s">
        <v>612</v>
      </c>
      <c r="G749" s="220"/>
      <c r="H749" s="220"/>
      <c r="I749" s="220"/>
      <c r="J749" s="220"/>
      <c r="K749" s="224">
        <v>12.96</v>
      </c>
      <c r="L749" s="220"/>
      <c r="M749" s="220"/>
      <c r="N749" s="220"/>
      <c r="O749" s="220"/>
      <c r="P749" s="220"/>
      <c r="Q749" s="220"/>
      <c r="R749" s="225"/>
      <c r="T749" s="226"/>
      <c r="U749" s="220"/>
      <c r="V749" s="220"/>
      <c r="W749" s="220"/>
      <c r="X749" s="220"/>
      <c r="Y749" s="220"/>
      <c r="Z749" s="220"/>
      <c r="AA749" s="227"/>
      <c r="AT749" s="228" t="s">
        <v>156</v>
      </c>
      <c r="AU749" s="228" t="s">
        <v>99</v>
      </c>
      <c r="AV749" s="10" t="s">
        <v>99</v>
      </c>
      <c r="AW749" s="10" t="s">
        <v>33</v>
      </c>
      <c r="AX749" s="10" t="s">
        <v>75</v>
      </c>
      <c r="AY749" s="228" t="s">
        <v>148</v>
      </c>
    </row>
    <row r="750" spans="2:51" s="10" customFormat="1" ht="22.8" customHeight="1">
      <c r="B750" s="219"/>
      <c r="C750" s="220"/>
      <c r="D750" s="220"/>
      <c r="E750" s="221" t="s">
        <v>5</v>
      </c>
      <c r="F750" s="238" t="s">
        <v>613</v>
      </c>
      <c r="G750" s="220"/>
      <c r="H750" s="220"/>
      <c r="I750" s="220"/>
      <c r="J750" s="220"/>
      <c r="K750" s="224">
        <v>8.599</v>
      </c>
      <c r="L750" s="220"/>
      <c r="M750" s="220"/>
      <c r="N750" s="220"/>
      <c r="O750" s="220"/>
      <c r="P750" s="220"/>
      <c r="Q750" s="220"/>
      <c r="R750" s="225"/>
      <c r="T750" s="226"/>
      <c r="U750" s="220"/>
      <c r="V750" s="220"/>
      <c r="W750" s="220"/>
      <c r="X750" s="220"/>
      <c r="Y750" s="220"/>
      <c r="Z750" s="220"/>
      <c r="AA750" s="227"/>
      <c r="AT750" s="228" t="s">
        <v>156</v>
      </c>
      <c r="AU750" s="228" t="s">
        <v>99</v>
      </c>
      <c r="AV750" s="10" t="s">
        <v>99</v>
      </c>
      <c r="AW750" s="10" t="s">
        <v>33</v>
      </c>
      <c r="AX750" s="10" t="s">
        <v>75</v>
      </c>
      <c r="AY750" s="228" t="s">
        <v>148</v>
      </c>
    </row>
    <row r="751" spans="2:51" s="10" customFormat="1" ht="22.8" customHeight="1">
      <c r="B751" s="219"/>
      <c r="C751" s="220"/>
      <c r="D751" s="220"/>
      <c r="E751" s="221" t="s">
        <v>5</v>
      </c>
      <c r="F751" s="238" t="s">
        <v>614</v>
      </c>
      <c r="G751" s="220"/>
      <c r="H751" s="220"/>
      <c r="I751" s="220"/>
      <c r="J751" s="220"/>
      <c r="K751" s="224">
        <v>7.262</v>
      </c>
      <c r="L751" s="220"/>
      <c r="M751" s="220"/>
      <c r="N751" s="220"/>
      <c r="O751" s="220"/>
      <c r="P751" s="220"/>
      <c r="Q751" s="220"/>
      <c r="R751" s="225"/>
      <c r="T751" s="226"/>
      <c r="U751" s="220"/>
      <c r="V751" s="220"/>
      <c r="W751" s="220"/>
      <c r="X751" s="220"/>
      <c r="Y751" s="220"/>
      <c r="Z751" s="220"/>
      <c r="AA751" s="227"/>
      <c r="AT751" s="228" t="s">
        <v>156</v>
      </c>
      <c r="AU751" s="228" t="s">
        <v>99</v>
      </c>
      <c r="AV751" s="10" t="s">
        <v>99</v>
      </c>
      <c r="AW751" s="10" t="s">
        <v>33</v>
      </c>
      <c r="AX751" s="10" t="s">
        <v>75</v>
      </c>
      <c r="AY751" s="228" t="s">
        <v>148</v>
      </c>
    </row>
    <row r="752" spans="2:51" s="12" customFormat="1" ht="14.4" customHeight="1">
      <c r="B752" s="239"/>
      <c r="C752" s="240"/>
      <c r="D752" s="240"/>
      <c r="E752" s="241" t="s">
        <v>5</v>
      </c>
      <c r="F752" s="242" t="s">
        <v>178</v>
      </c>
      <c r="G752" s="240"/>
      <c r="H752" s="240"/>
      <c r="I752" s="240"/>
      <c r="J752" s="240"/>
      <c r="K752" s="243">
        <v>452.989</v>
      </c>
      <c r="L752" s="240"/>
      <c r="M752" s="240"/>
      <c r="N752" s="240"/>
      <c r="O752" s="240"/>
      <c r="P752" s="240"/>
      <c r="Q752" s="240"/>
      <c r="R752" s="244"/>
      <c r="T752" s="245"/>
      <c r="U752" s="240"/>
      <c r="V752" s="240"/>
      <c r="W752" s="240"/>
      <c r="X752" s="240"/>
      <c r="Y752" s="240"/>
      <c r="Z752" s="240"/>
      <c r="AA752" s="246"/>
      <c r="AT752" s="247" t="s">
        <v>156</v>
      </c>
      <c r="AU752" s="247" t="s">
        <v>99</v>
      </c>
      <c r="AV752" s="12" t="s">
        <v>153</v>
      </c>
      <c r="AW752" s="12" t="s">
        <v>33</v>
      </c>
      <c r="AX752" s="12" t="s">
        <v>83</v>
      </c>
      <c r="AY752" s="247" t="s">
        <v>148</v>
      </c>
    </row>
    <row r="753" spans="2:65" s="1" customFormat="1" ht="34.2" customHeight="1">
      <c r="B753" s="174"/>
      <c r="C753" s="209" t="s">
        <v>627</v>
      </c>
      <c r="D753" s="209" t="s">
        <v>149</v>
      </c>
      <c r="E753" s="210" t="s">
        <v>628</v>
      </c>
      <c r="F753" s="211" t="s">
        <v>629</v>
      </c>
      <c r="G753" s="211"/>
      <c r="H753" s="211"/>
      <c r="I753" s="211"/>
      <c r="J753" s="212" t="s">
        <v>159</v>
      </c>
      <c r="K753" s="213">
        <v>45.935</v>
      </c>
      <c r="L753" s="214">
        <v>0</v>
      </c>
      <c r="M753" s="214"/>
      <c r="N753" s="215">
        <f>ROUND(L753*K753,2)</f>
        <v>0</v>
      </c>
      <c r="O753" s="215"/>
      <c r="P753" s="215"/>
      <c r="Q753" s="215"/>
      <c r="R753" s="178"/>
      <c r="T753" s="216" t="s">
        <v>5</v>
      </c>
      <c r="U753" s="57" t="s">
        <v>40</v>
      </c>
      <c r="V753" s="48"/>
      <c r="W753" s="217">
        <f>V753*K753</f>
        <v>0</v>
      </c>
      <c r="X753" s="217">
        <v>0.00014</v>
      </c>
      <c r="Y753" s="217">
        <f>X753*K753</f>
        <v>0.0064309</v>
      </c>
      <c r="Z753" s="217">
        <v>0</v>
      </c>
      <c r="AA753" s="218">
        <f>Z753*K753</f>
        <v>0</v>
      </c>
      <c r="AR753" s="23" t="s">
        <v>238</v>
      </c>
      <c r="AT753" s="23" t="s">
        <v>149</v>
      </c>
      <c r="AU753" s="23" t="s">
        <v>99</v>
      </c>
      <c r="AY753" s="23" t="s">
        <v>148</v>
      </c>
      <c r="BE753" s="133">
        <f>IF(U753="základní",N753,0)</f>
        <v>0</v>
      </c>
      <c r="BF753" s="133">
        <f>IF(U753="snížená",N753,0)</f>
        <v>0</v>
      </c>
      <c r="BG753" s="133">
        <f>IF(U753="zákl. přenesená",N753,0)</f>
        <v>0</v>
      </c>
      <c r="BH753" s="133">
        <f>IF(U753="sníž. přenesená",N753,0)</f>
        <v>0</v>
      </c>
      <c r="BI753" s="133">
        <f>IF(U753="nulová",N753,0)</f>
        <v>0</v>
      </c>
      <c r="BJ753" s="23" t="s">
        <v>83</v>
      </c>
      <c r="BK753" s="133">
        <f>ROUND(L753*K753,2)</f>
        <v>0</v>
      </c>
      <c r="BL753" s="23" t="s">
        <v>238</v>
      </c>
      <c r="BM753" s="23" t="s">
        <v>630</v>
      </c>
    </row>
    <row r="754" spans="2:51" s="11" customFormat="1" ht="14.4" customHeight="1">
      <c r="B754" s="229"/>
      <c r="C754" s="230"/>
      <c r="D754" s="230"/>
      <c r="E754" s="231" t="s">
        <v>5</v>
      </c>
      <c r="F754" s="232" t="s">
        <v>631</v>
      </c>
      <c r="G754" s="233"/>
      <c r="H754" s="233"/>
      <c r="I754" s="233"/>
      <c r="J754" s="230"/>
      <c r="K754" s="231" t="s">
        <v>5</v>
      </c>
      <c r="L754" s="230"/>
      <c r="M754" s="230"/>
      <c r="N754" s="230"/>
      <c r="O754" s="230"/>
      <c r="P754" s="230"/>
      <c r="Q754" s="230"/>
      <c r="R754" s="234"/>
      <c r="T754" s="235"/>
      <c r="U754" s="230"/>
      <c r="V754" s="230"/>
      <c r="W754" s="230"/>
      <c r="X754" s="230"/>
      <c r="Y754" s="230"/>
      <c r="Z754" s="230"/>
      <c r="AA754" s="236"/>
      <c r="AT754" s="237" t="s">
        <v>156</v>
      </c>
      <c r="AU754" s="237" t="s">
        <v>99</v>
      </c>
      <c r="AV754" s="11" t="s">
        <v>83</v>
      </c>
      <c r="AW754" s="11" t="s">
        <v>33</v>
      </c>
      <c r="AX754" s="11" t="s">
        <v>75</v>
      </c>
      <c r="AY754" s="237" t="s">
        <v>148</v>
      </c>
    </row>
    <row r="755" spans="2:51" s="10" customFormat="1" ht="22.8" customHeight="1">
      <c r="B755" s="219"/>
      <c r="C755" s="220"/>
      <c r="D755" s="220"/>
      <c r="E755" s="221" t="s">
        <v>5</v>
      </c>
      <c r="F755" s="238" t="s">
        <v>632</v>
      </c>
      <c r="G755" s="220"/>
      <c r="H755" s="220"/>
      <c r="I755" s="220"/>
      <c r="J755" s="220"/>
      <c r="K755" s="224">
        <v>45.935</v>
      </c>
      <c r="L755" s="220"/>
      <c r="M755" s="220"/>
      <c r="N755" s="220"/>
      <c r="O755" s="220"/>
      <c r="P755" s="220"/>
      <c r="Q755" s="220"/>
      <c r="R755" s="225"/>
      <c r="T755" s="226"/>
      <c r="U755" s="220"/>
      <c r="V755" s="220"/>
      <c r="W755" s="220"/>
      <c r="X755" s="220"/>
      <c r="Y755" s="220"/>
      <c r="Z755" s="220"/>
      <c r="AA755" s="227"/>
      <c r="AT755" s="228" t="s">
        <v>156</v>
      </c>
      <c r="AU755" s="228" t="s">
        <v>99</v>
      </c>
      <c r="AV755" s="10" t="s">
        <v>99</v>
      </c>
      <c r="AW755" s="10" t="s">
        <v>33</v>
      </c>
      <c r="AX755" s="10" t="s">
        <v>83</v>
      </c>
      <c r="AY755" s="228" t="s">
        <v>148</v>
      </c>
    </row>
    <row r="756" spans="2:65" s="1" customFormat="1" ht="22.8" customHeight="1">
      <c r="B756" s="174"/>
      <c r="C756" s="209" t="s">
        <v>633</v>
      </c>
      <c r="D756" s="209" t="s">
        <v>149</v>
      </c>
      <c r="E756" s="210" t="s">
        <v>634</v>
      </c>
      <c r="F756" s="211" t="s">
        <v>635</v>
      </c>
      <c r="G756" s="211"/>
      <c r="H756" s="211"/>
      <c r="I756" s="211"/>
      <c r="J756" s="212" t="s">
        <v>159</v>
      </c>
      <c r="K756" s="213">
        <v>45.935</v>
      </c>
      <c r="L756" s="214">
        <v>0</v>
      </c>
      <c r="M756" s="214"/>
      <c r="N756" s="215">
        <f>ROUND(L756*K756,2)</f>
        <v>0</v>
      </c>
      <c r="O756" s="215"/>
      <c r="P756" s="215"/>
      <c r="Q756" s="215"/>
      <c r="R756" s="178"/>
      <c r="T756" s="216" t="s">
        <v>5</v>
      </c>
      <c r="U756" s="57" t="s">
        <v>40</v>
      </c>
      <c r="V756" s="48"/>
      <c r="W756" s="217">
        <f>V756*K756</f>
        <v>0</v>
      </c>
      <c r="X756" s="217">
        <v>0.00013</v>
      </c>
      <c r="Y756" s="217">
        <f>X756*K756</f>
        <v>0.00597155</v>
      </c>
      <c r="Z756" s="217">
        <v>0</v>
      </c>
      <c r="AA756" s="218">
        <f>Z756*K756</f>
        <v>0</v>
      </c>
      <c r="AR756" s="23" t="s">
        <v>238</v>
      </c>
      <c r="AT756" s="23" t="s">
        <v>149</v>
      </c>
      <c r="AU756" s="23" t="s">
        <v>99</v>
      </c>
      <c r="AY756" s="23" t="s">
        <v>148</v>
      </c>
      <c r="BE756" s="133">
        <f>IF(U756="základní",N756,0)</f>
        <v>0</v>
      </c>
      <c r="BF756" s="133">
        <f>IF(U756="snížená",N756,0)</f>
        <v>0</v>
      </c>
      <c r="BG756" s="133">
        <f>IF(U756="zákl. přenesená",N756,0)</f>
        <v>0</v>
      </c>
      <c r="BH756" s="133">
        <f>IF(U756="sníž. přenesená",N756,0)</f>
        <v>0</v>
      </c>
      <c r="BI756" s="133">
        <f>IF(U756="nulová",N756,0)</f>
        <v>0</v>
      </c>
      <c r="BJ756" s="23" t="s">
        <v>83</v>
      </c>
      <c r="BK756" s="133">
        <f>ROUND(L756*K756,2)</f>
        <v>0</v>
      </c>
      <c r="BL756" s="23" t="s">
        <v>238</v>
      </c>
      <c r="BM756" s="23" t="s">
        <v>636</v>
      </c>
    </row>
    <row r="757" spans="2:51" s="11" customFormat="1" ht="14.4" customHeight="1">
      <c r="B757" s="229"/>
      <c r="C757" s="230"/>
      <c r="D757" s="230"/>
      <c r="E757" s="231" t="s">
        <v>5</v>
      </c>
      <c r="F757" s="232" t="s">
        <v>631</v>
      </c>
      <c r="G757" s="233"/>
      <c r="H757" s="233"/>
      <c r="I757" s="233"/>
      <c r="J757" s="230"/>
      <c r="K757" s="231" t="s">
        <v>5</v>
      </c>
      <c r="L757" s="230"/>
      <c r="M757" s="230"/>
      <c r="N757" s="230"/>
      <c r="O757" s="230"/>
      <c r="P757" s="230"/>
      <c r="Q757" s="230"/>
      <c r="R757" s="234"/>
      <c r="T757" s="235"/>
      <c r="U757" s="230"/>
      <c r="V757" s="230"/>
      <c r="W757" s="230"/>
      <c r="X757" s="230"/>
      <c r="Y757" s="230"/>
      <c r="Z757" s="230"/>
      <c r="AA757" s="236"/>
      <c r="AT757" s="237" t="s">
        <v>156</v>
      </c>
      <c r="AU757" s="237" t="s">
        <v>99</v>
      </c>
      <c r="AV757" s="11" t="s">
        <v>83</v>
      </c>
      <c r="AW757" s="11" t="s">
        <v>33</v>
      </c>
      <c r="AX757" s="11" t="s">
        <v>75</v>
      </c>
      <c r="AY757" s="237" t="s">
        <v>148</v>
      </c>
    </row>
    <row r="758" spans="2:51" s="10" customFormat="1" ht="22.8" customHeight="1">
      <c r="B758" s="219"/>
      <c r="C758" s="220"/>
      <c r="D758" s="220"/>
      <c r="E758" s="221" t="s">
        <v>5</v>
      </c>
      <c r="F758" s="238" t="s">
        <v>632</v>
      </c>
      <c r="G758" s="220"/>
      <c r="H758" s="220"/>
      <c r="I758" s="220"/>
      <c r="J758" s="220"/>
      <c r="K758" s="224">
        <v>45.935</v>
      </c>
      <c r="L758" s="220"/>
      <c r="M758" s="220"/>
      <c r="N758" s="220"/>
      <c r="O758" s="220"/>
      <c r="P758" s="220"/>
      <c r="Q758" s="220"/>
      <c r="R758" s="225"/>
      <c r="T758" s="226"/>
      <c r="U758" s="220"/>
      <c r="V758" s="220"/>
      <c r="W758" s="220"/>
      <c r="X758" s="220"/>
      <c r="Y758" s="220"/>
      <c r="Z758" s="220"/>
      <c r="AA758" s="227"/>
      <c r="AT758" s="228" t="s">
        <v>156</v>
      </c>
      <c r="AU758" s="228" t="s">
        <v>99</v>
      </c>
      <c r="AV758" s="10" t="s">
        <v>99</v>
      </c>
      <c r="AW758" s="10" t="s">
        <v>33</v>
      </c>
      <c r="AX758" s="10" t="s">
        <v>83</v>
      </c>
      <c r="AY758" s="228" t="s">
        <v>148</v>
      </c>
    </row>
    <row r="759" spans="2:65" s="1" customFormat="1" ht="22.8" customHeight="1">
      <c r="B759" s="174"/>
      <c r="C759" s="209" t="s">
        <v>637</v>
      </c>
      <c r="D759" s="209" t="s">
        <v>149</v>
      </c>
      <c r="E759" s="210" t="s">
        <v>638</v>
      </c>
      <c r="F759" s="211" t="s">
        <v>639</v>
      </c>
      <c r="G759" s="211"/>
      <c r="H759" s="211"/>
      <c r="I759" s="211"/>
      <c r="J759" s="212" t="s">
        <v>159</v>
      </c>
      <c r="K759" s="213">
        <v>45.935</v>
      </c>
      <c r="L759" s="214">
        <v>0</v>
      </c>
      <c r="M759" s="214"/>
      <c r="N759" s="215">
        <f>ROUND(L759*K759,2)</f>
        <v>0</v>
      </c>
      <c r="O759" s="215"/>
      <c r="P759" s="215"/>
      <c r="Q759" s="215"/>
      <c r="R759" s="178"/>
      <c r="T759" s="216" t="s">
        <v>5</v>
      </c>
      <c r="U759" s="57" t="s">
        <v>40</v>
      </c>
      <c r="V759" s="48"/>
      <c r="W759" s="217">
        <f>V759*K759</f>
        <v>0</v>
      </c>
      <c r="X759" s="217">
        <v>0.00013</v>
      </c>
      <c r="Y759" s="217">
        <f>X759*K759</f>
        <v>0.00597155</v>
      </c>
      <c r="Z759" s="217">
        <v>0</v>
      </c>
      <c r="AA759" s="218">
        <f>Z759*K759</f>
        <v>0</v>
      </c>
      <c r="AR759" s="23" t="s">
        <v>238</v>
      </c>
      <c r="AT759" s="23" t="s">
        <v>149</v>
      </c>
      <c r="AU759" s="23" t="s">
        <v>99</v>
      </c>
      <c r="AY759" s="23" t="s">
        <v>148</v>
      </c>
      <c r="BE759" s="133">
        <f>IF(U759="základní",N759,0)</f>
        <v>0</v>
      </c>
      <c r="BF759" s="133">
        <f>IF(U759="snížená",N759,0)</f>
        <v>0</v>
      </c>
      <c r="BG759" s="133">
        <f>IF(U759="zákl. přenesená",N759,0)</f>
        <v>0</v>
      </c>
      <c r="BH759" s="133">
        <f>IF(U759="sníž. přenesená",N759,0)</f>
        <v>0</v>
      </c>
      <c r="BI759" s="133">
        <f>IF(U759="nulová",N759,0)</f>
        <v>0</v>
      </c>
      <c r="BJ759" s="23" t="s">
        <v>83</v>
      </c>
      <c r="BK759" s="133">
        <f>ROUND(L759*K759,2)</f>
        <v>0</v>
      </c>
      <c r="BL759" s="23" t="s">
        <v>238</v>
      </c>
      <c r="BM759" s="23" t="s">
        <v>640</v>
      </c>
    </row>
    <row r="760" spans="2:51" s="11" customFormat="1" ht="14.4" customHeight="1">
      <c r="B760" s="229"/>
      <c r="C760" s="230"/>
      <c r="D760" s="230"/>
      <c r="E760" s="231" t="s">
        <v>5</v>
      </c>
      <c r="F760" s="232" t="s">
        <v>631</v>
      </c>
      <c r="G760" s="233"/>
      <c r="H760" s="233"/>
      <c r="I760" s="233"/>
      <c r="J760" s="230"/>
      <c r="K760" s="231" t="s">
        <v>5</v>
      </c>
      <c r="L760" s="230"/>
      <c r="M760" s="230"/>
      <c r="N760" s="230"/>
      <c r="O760" s="230"/>
      <c r="P760" s="230"/>
      <c r="Q760" s="230"/>
      <c r="R760" s="234"/>
      <c r="T760" s="235"/>
      <c r="U760" s="230"/>
      <c r="V760" s="230"/>
      <c r="W760" s="230"/>
      <c r="X760" s="230"/>
      <c r="Y760" s="230"/>
      <c r="Z760" s="230"/>
      <c r="AA760" s="236"/>
      <c r="AT760" s="237" t="s">
        <v>156</v>
      </c>
      <c r="AU760" s="237" t="s">
        <v>99</v>
      </c>
      <c r="AV760" s="11" t="s">
        <v>83</v>
      </c>
      <c r="AW760" s="11" t="s">
        <v>33</v>
      </c>
      <c r="AX760" s="11" t="s">
        <v>75</v>
      </c>
      <c r="AY760" s="237" t="s">
        <v>148</v>
      </c>
    </row>
    <row r="761" spans="2:51" s="10" customFormat="1" ht="22.8" customHeight="1">
      <c r="B761" s="219"/>
      <c r="C761" s="220"/>
      <c r="D761" s="220"/>
      <c r="E761" s="221" t="s">
        <v>5</v>
      </c>
      <c r="F761" s="238" t="s">
        <v>632</v>
      </c>
      <c r="G761" s="220"/>
      <c r="H761" s="220"/>
      <c r="I761" s="220"/>
      <c r="J761" s="220"/>
      <c r="K761" s="224">
        <v>45.935</v>
      </c>
      <c r="L761" s="220"/>
      <c r="M761" s="220"/>
      <c r="N761" s="220"/>
      <c r="O761" s="220"/>
      <c r="P761" s="220"/>
      <c r="Q761" s="220"/>
      <c r="R761" s="225"/>
      <c r="T761" s="226"/>
      <c r="U761" s="220"/>
      <c r="V761" s="220"/>
      <c r="W761" s="220"/>
      <c r="X761" s="220"/>
      <c r="Y761" s="220"/>
      <c r="Z761" s="220"/>
      <c r="AA761" s="227"/>
      <c r="AT761" s="228" t="s">
        <v>156</v>
      </c>
      <c r="AU761" s="228" t="s">
        <v>99</v>
      </c>
      <c r="AV761" s="10" t="s">
        <v>99</v>
      </c>
      <c r="AW761" s="10" t="s">
        <v>33</v>
      </c>
      <c r="AX761" s="10" t="s">
        <v>83</v>
      </c>
      <c r="AY761" s="228" t="s">
        <v>148</v>
      </c>
    </row>
    <row r="762" spans="2:65" s="1" customFormat="1" ht="22.8" customHeight="1">
      <c r="B762" s="174"/>
      <c r="C762" s="209" t="s">
        <v>641</v>
      </c>
      <c r="D762" s="209" t="s">
        <v>149</v>
      </c>
      <c r="E762" s="210" t="s">
        <v>642</v>
      </c>
      <c r="F762" s="211" t="s">
        <v>643</v>
      </c>
      <c r="G762" s="211"/>
      <c r="H762" s="211"/>
      <c r="I762" s="211"/>
      <c r="J762" s="212" t="s">
        <v>159</v>
      </c>
      <c r="K762" s="213">
        <v>3.822</v>
      </c>
      <c r="L762" s="214">
        <v>0</v>
      </c>
      <c r="M762" s="214"/>
      <c r="N762" s="215">
        <f>ROUND(L762*K762,2)</f>
        <v>0</v>
      </c>
      <c r="O762" s="215"/>
      <c r="P762" s="215"/>
      <c r="Q762" s="215"/>
      <c r="R762" s="178"/>
      <c r="T762" s="216" t="s">
        <v>5</v>
      </c>
      <c r="U762" s="57" t="s">
        <v>40</v>
      </c>
      <c r="V762" s="48"/>
      <c r="W762" s="217">
        <f>V762*K762</f>
        <v>0</v>
      </c>
      <c r="X762" s="217">
        <v>0</v>
      </c>
      <c r="Y762" s="217">
        <f>X762*K762</f>
        <v>0</v>
      </c>
      <c r="Z762" s="217">
        <v>0</v>
      </c>
      <c r="AA762" s="218">
        <f>Z762*K762</f>
        <v>0</v>
      </c>
      <c r="AR762" s="23" t="s">
        <v>238</v>
      </c>
      <c r="AT762" s="23" t="s">
        <v>149</v>
      </c>
      <c r="AU762" s="23" t="s">
        <v>99</v>
      </c>
      <c r="AY762" s="23" t="s">
        <v>148</v>
      </c>
      <c r="BE762" s="133">
        <f>IF(U762="základní",N762,0)</f>
        <v>0</v>
      </c>
      <c r="BF762" s="133">
        <f>IF(U762="snížená",N762,0)</f>
        <v>0</v>
      </c>
      <c r="BG762" s="133">
        <f>IF(U762="zákl. přenesená",N762,0)</f>
        <v>0</v>
      </c>
      <c r="BH762" s="133">
        <f>IF(U762="sníž. přenesená",N762,0)</f>
        <v>0</v>
      </c>
      <c r="BI762" s="133">
        <f>IF(U762="nulová",N762,0)</f>
        <v>0</v>
      </c>
      <c r="BJ762" s="23" t="s">
        <v>83</v>
      </c>
      <c r="BK762" s="133">
        <f>ROUND(L762*K762,2)</f>
        <v>0</v>
      </c>
      <c r="BL762" s="23" t="s">
        <v>238</v>
      </c>
      <c r="BM762" s="23" t="s">
        <v>644</v>
      </c>
    </row>
    <row r="763" spans="2:51" s="11" customFormat="1" ht="14.4" customHeight="1">
      <c r="B763" s="229"/>
      <c r="C763" s="230"/>
      <c r="D763" s="230"/>
      <c r="E763" s="231" t="s">
        <v>5</v>
      </c>
      <c r="F763" s="232" t="s">
        <v>645</v>
      </c>
      <c r="G763" s="233"/>
      <c r="H763" s="233"/>
      <c r="I763" s="233"/>
      <c r="J763" s="230"/>
      <c r="K763" s="231" t="s">
        <v>5</v>
      </c>
      <c r="L763" s="230"/>
      <c r="M763" s="230"/>
      <c r="N763" s="230"/>
      <c r="O763" s="230"/>
      <c r="P763" s="230"/>
      <c r="Q763" s="230"/>
      <c r="R763" s="234"/>
      <c r="T763" s="235"/>
      <c r="U763" s="230"/>
      <c r="V763" s="230"/>
      <c r="W763" s="230"/>
      <c r="X763" s="230"/>
      <c r="Y763" s="230"/>
      <c r="Z763" s="230"/>
      <c r="AA763" s="236"/>
      <c r="AT763" s="237" t="s">
        <v>156</v>
      </c>
      <c r="AU763" s="237" t="s">
        <v>99</v>
      </c>
      <c r="AV763" s="11" t="s">
        <v>83</v>
      </c>
      <c r="AW763" s="11" t="s">
        <v>33</v>
      </c>
      <c r="AX763" s="11" t="s">
        <v>75</v>
      </c>
      <c r="AY763" s="237" t="s">
        <v>148</v>
      </c>
    </row>
    <row r="764" spans="2:51" s="10" customFormat="1" ht="22.8" customHeight="1">
      <c r="B764" s="219"/>
      <c r="C764" s="220"/>
      <c r="D764" s="220"/>
      <c r="E764" s="221" t="s">
        <v>5</v>
      </c>
      <c r="F764" s="238" t="s">
        <v>646</v>
      </c>
      <c r="G764" s="220"/>
      <c r="H764" s="220"/>
      <c r="I764" s="220"/>
      <c r="J764" s="220"/>
      <c r="K764" s="224">
        <v>3.822</v>
      </c>
      <c r="L764" s="220"/>
      <c r="M764" s="220"/>
      <c r="N764" s="220"/>
      <c r="O764" s="220"/>
      <c r="P764" s="220"/>
      <c r="Q764" s="220"/>
      <c r="R764" s="225"/>
      <c r="T764" s="226"/>
      <c r="U764" s="220"/>
      <c r="V764" s="220"/>
      <c r="W764" s="220"/>
      <c r="X764" s="220"/>
      <c r="Y764" s="220"/>
      <c r="Z764" s="220"/>
      <c r="AA764" s="227"/>
      <c r="AT764" s="228" t="s">
        <v>156</v>
      </c>
      <c r="AU764" s="228" t="s">
        <v>99</v>
      </c>
      <c r="AV764" s="10" t="s">
        <v>99</v>
      </c>
      <c r="AW764" s="10" t="s">
        <v>33</v>
      </c>
      <c r="AX764" s="10" t="s">
        <v>83</v>
      </c>
      <c r="AY764" s="228" t="s">
        <v>148</v>
      </c>
    </row>
    <row r="765" spans="2:65" s="1" customFormat="1" ht="22.8" customHeight="1">
      <c r="B765" s="174"/>
      <c r="C765" s="209" t="s">
        <v>647</v>
      </c>
      <c r="D765" s="209" t="s">
        <v>149</v>
      </c>
      <c r="E765" s="210" t="s">
        <v>648</v>
      </c>
      <c r="F765" s="211" t="s">
        <v>649</v>
      </c>
      <c r="G765" s="211"/>
      <c r="H765" s="211"/>
      <c r="I765" s="211"/>
      <c r="J765" s="212" t="s">
        <v>159</v>
      </c>
      <c r="K765" s="213">
        <v>45.935</v>
      </c>
      <c r="L765" s="214">
        <v>0</v>
      </c>
      <c r="M765" s="214"/>
      <c r="N765" s="215">
        <f>ROUND(L765*K765,2)</f>
        <v>0</v>
      </c>
      <c r="O765" s="215"/>
      <c r="P765" s="215"/>
      <c r="Q765" s="215"/>
      <c r="R765" s="178"/>
      <c r="T765" s="216" t="s">
        <v>5</v>
      </c>
      <c r="U765" s="57" t="s">
        <v>40</v>
      </c>
      <c r="V765" s="48"/>
      <c r="W765" s="217">
        <f>V765*K765</f>
        <v>0</v>
      </c>
      <c r="X765" s="217">
        <v>0</v>
      </c>
      <c r="Y765" s="217">
        <f>X765*K765</f>
        <v>0</v>
      </c>
      <c r="Z765" s="217">
        <v>0</v>
      </c>
      <c r="AA765" s="218">
        <f>Z765*K765</f>
        <v>0</v>
      </c>
      <c r="AR765" s="23" t="s">
        <v>238</v>
      </c>
      <c r="AT765" s="23" t="s">
        <v>149</v>
      </c>
      <c r="AU765" s="23" t="s">
        <v>99</v>
      </c>
      <c r="AY765" s="23" t="s">
        <v>148</v>
      </c>
      <c r="BE765" s="133">
        <f>IF(U765="základní",N765,0)</f>
        <v>0</v>
      </c>
      <c r="BF765" s="133">
        <f>IF(U765="snížená",N765,0)</f>
        <v>0</v>
      </c>
      <c r="BG765" s="133">
        <f>IF(U765="zákl. přenesená",N765,0)</f>
        <v>0</v>
      </c>
      <c r="BH765" s="133">
        <f>IF(U765="sníž. přenesená",N765,0)</f>
        <v>0</v>
      </c>
      <c r="BI765" s="133">
        <f>IF(U765="nulová",N765,0)</f>
        <v>0</v>
      </c>
      <c r="BJ765" s="23" t="s">
        <v>83</v>
      </c>
      <c r="BK765" s="133">
        <f>ROUND(L765*K765,2)</f>
        <v>0</v>
      </c>
      <c r="BL765" s="23" t="s">
        <v>238</v>
      </c>
      <c r="BM765" s="23" t="s">
        <v>650</v>
      </c>
    </row>
    <row r="766" spans="2:51" s="11" customFormat="1" ht="14.4" customHeight="1">
      <c r="B766" s="229"/>
      <c r="C766" s="230"/>
      <c r="D766" s="230"/>
      <c r="E766" s="231" t="s">
        <v>5</v>
      </c>
      <c r="F766" s="232" t="s">
        <v>631</v>
      </c>
      <c r="G766" s="233"/>
      <c r="H766" s="233"/>
      <c r="I766" s="233"/>
      <c r="J766" s="230"/>
      <c r="K766" s="231" t="s">
        <v>5</v>
      </c>
      <c r="L766" s="230"/>
      <c r="M766" s="230"/>
      <c r="N766" s="230"/>
      <c r="O766" s="230"/>
      <c r="P766" s="230"/>
      <c r="Q766" s="230"/>
      <c r="R766" s="234"/>
      <c r="T766" s="235"/>
      <c r="U766" s="230"/>
      <c r="V766" s="230"/>
      <c r="W766" s="230"/>
      <c r="X766" s="230"/>
      <c r="Y766" s="230"/>
      <c r="Z766" s="230"/>
      <c r="AA766" s="236"/>
      <c r="AT766" s="237" t="s">
        <v>156</v>
      </c>
      <c r="AU766" s="237" t="s">
        <v>99</v>
      </c>
      <c r="AV766" s="11" t="s">
        <v>83</v>
      </c>
      <c r="AW766" s="11" t="s">
        <v>33</v>
      </c>
      <c r="AX766" s="11" t="s">
        <v>75</v>
      </c>
      <c r="AY766" s="237" t="s">
        <v>148</v>
      </c>
    </row>
    <row r="767" spans="2:51" s="10" customFormat="1" ht="22.8" customHeight="1">
      <c r="B767" s="219"/>
      <c r="C767" s="220"/>
      <c r="D767" s="220"/>
      <c r="E767" s="221" t="s">
        <v>5</v>
      </c>
      <c r="F767" s="238" t="s">
        <v>632</v>
      </c>
      <c r="G767" s="220"/>
      <c r="H767" s="220"/>
      <c r="I767" s="220"/>
      <c r="J767" s="220"/>
      <c r="K767" s="224">
        <v>45.935</v>
      </c>
      <c r="L767" s="220"/>
      <c r="M767" s="220"/>
      <c r="N767" s="220"/>
      <c r="O767" s="220"/>
      <c r="P767" s="220"/>
      <c r="Q767" s="220"/>
      <c r="R767" s="225"/>
      <c r="T767" s="226"/>
      <c r="U767" s="220"/>
      <c r="V767" s="220"/>
      <c r="W767" s="220"/>
      <c r="X767" s="220"/>
      <c r="Y767" s="220"/>
      <c r="Z767" s="220"/>
      <c r="AA767" s="227"/>
      <c r="AT767" s="228" t="s">
        <v>156</v>
      </c>
      <c r="AU767" s="228" t="s">
        <v>99</v>
      </c>
      <c r="AV767" s="10" t="s">
        <v>99</v>
      </c>
      <c r="AW767" s="10" t="s">
        <v>33</v>
      </c>
      <c r="AX767" s="10" t="s">
        <v>83</v>
      </c>
      <c r="AY767" s="228" t="s">
        <v>148</v>
      </c>
    </row>
    <row r="768" spans="2:63" s="9" customFormat="1" ht="29.85" customHeight="1">
      <c r="B768" s="196"/>
      <c r="C768" s="197"/>
      <c r="D768" s="206" t="s">
        <v>120</v>
      </c>
      <c r="E768" s="206"/>
      <c r="F768" s="206"/>
      <c r="G768" s="206"/>
      <c r="H768" s="206"/>
      <c r="I768" s="206"/>
      <c r="J768" s="206"/>
      <c r="K768" s="206"/>
      <c r="L768" s="206"/>
      <c r="M768" s="206"/>
      <c r="N768" s="207">
        <f>BK768</f>
        <v>0</v>
      </c>
      <c r="O768" s="208"/>
      <c r="P768" s="208"/>
      <c r="Q768" s="208"/>
      <c r="R768" s="199"/>
      <c r="T768" s="200"/>
      <c r="U768" s="197"/>
      <c r="V768" s="197"/>
      <c r="W768" s="201">
        <f>SUM(W769:W770)</f>
        <v>0</v>
      </c>
      <c r="X768" s="197"/>
      <c r="Y768" s="201">
        <f>SUM(Y769:Y770)</f>
        <v>0.040107000000000004</v>
      </c>
      <c r="Z768" s="197"/>
      <c r="AA768" s="202">
        <f>SUM(AA769:AA770)</f>
        <v>0</v>
      </c>
      <c r="AR768" s="203" t="s">
        <v>99</v>
      </c>
      <c r="AT768" s="204" t="s">
        <v>74</v>
      </c>
      <c r="AU768" s="204" t="s">
        <v>83</v>
      </c>
      <c r="AY768" s="203" t="s">
        <v>148</v>
      </c>
      <c r="BK768" s="205">
        <f>SUM(BK769:BK770)</f>
        <v>0</v>
      </c>
    </row>
    <row r="769" spans="2:65" s="1" customFormat="1" ht="34.2" customHeight="1">
      <c r="B769" s="174"/>
      <c r="C769" s="209" t="s">
        <v>651</v>
      </c>
      <c r="D769" s="209" t="s">
        <v>149</v>
      </c>
      <c r="E769" s="210" t="s">
        <v>652</v>
      </c>
      <c r="F769" s="211" t="s">
        <v>653</v>
      </c>
      <c r="G769" s="211"/>
      <c r="H769" s="211"/>
      <c r="I769" s="211"/>
      <c r="J769" s="212" t="s">
        <v>159</v>
      </c>
      <c r="K769" s="213">
        <v>138.3</v>
      </c>
      <c r="L769" s="214">
        <v>0</v>
      </c>
      <c r="M769" s="214"/>
      <c r="N769" s="215">
        <f>ROUND(L769*K769,2)</f>
        <v>0</v>
      </c>
      <c r="O769" s="215"/>
      <c r="P769" s="215"/>
      <c r="Q769" s="215"/>
      <c r="R769" s="178"/>
      <c r="T769" s="216" t="s">
        <v>5</v>
      </c>
      <c r="U769" s="57" t="s">
        <v>40</v>
      </c>
      <c r="V769" s="48"/>
      <c r="W769" s="217">
        <f>V769*K769</f>
        <v>0</v>
      </c>
      <c r="X769" s="217">
        <v>0.00029</v>
      </c>
      <c r="Y769" s="217">
        <f>X769*K769</f>
        <v>0.040107000000000004</v>
      </c>
      <c r="Z769" s="217">
        <v>0</v>
      </c>
      <c r="AA769" s="218">
        <f>Z769*K769</f>
        <v>0</v>
      </c>
      <c r="AR769" s="23" t="s">
        <v>238</v>
      </c>
      <c r="AT769" s="23" t="s">
        <v>149</v>
      </c>
      <c r="AU769" s="23" t="s">
        <v>99</v>
      </c>
      <c r="AY769" s="23" t="s">
        <v>148</v>
      </c>
      <c r="BE769" s="133">
        <f>IF(U769="základní",N769,0)</f>
        <v>0</v>
      </c>
      <c r="BF769" s="133">
        <f>IF(U769="snížená",N769,0)</f>
        <v>0</v>
      </c>
      <c r="BG769" s="133">
        <f>IF(U769="zákl. přenesená",N769,0)</f>
        <v>0</v>
      </c>
      <c r="BH769" s="133">
        <f>IF(U769="sníž. přenesená",N769,0)</f>
        <v>0</v>
      </c>
      <c r="BI769" s="133">
        <f>IF(U769="nulová",N769,0)</f>
        <v>0</v>
      </c>
      <c r="BJ769" s="23" t="s">
        <v>83</v>
      </c>
      <c r="BK769" s="133">
        <f>ROUND(L769*K769,2)</f>
        <v>0</v>
      </c>
      <c r="BL769" s="23" t="s">
        <v>238</v>
      </c>
      <c r="BM769" s="23" t="s">
        <v>654</v>
      </c>
    </row>
    <row r="770" spans="2:51" s="10" customFormat="1" ht="22.8" customHeight="1">
      <c r="B770" s="219"/>
      <c r="C770" s="220"/>
      <c r="D770" s="220"/>
      <c r="E770" s="221" t="s">
        <v>5</v>
      </c>
      <c r="F770" s="222" t="s">
        <v>655</v>
      </c>
      <c r="G770" s="223"/>
      <c r="H770" s="223"/>
      <c r="I770" s="223"/>
      <c r="J770" s="220"/>
      <c r="K770" s="224">
        <v>138.3</v>
      </c>
      <c r="L770" s="220"/>
      <c r="M770" s="220"/>
      <c r="N770" s="220"/>
      <c r="O770" s="220"/>
      <c r="P770" s="220"/>
      <c r="Q770" s="220"/>
      <c r="R770" s="225"/>
      <c r="T770" s="226"/>
      <c r="U770" s="220"/>
      <c r="V770" s="220"/>
      <c r="W770" s="220"/>
      <c r="X770" s="220"/>
      <c r="Y770" s="220"/>
      <c r="Z770" s="220"/>
      <c r="AA770" s="227"/>
      <c r="AT770" s="228" t="s">
        <v>156</v>
      </c>
      <c r="AU770" s="228" t="s">
        <v>99</v>
      </c>
      <c r="AV770" s="10" t="s">
        <v>99</v>
      </c>
      <c r="AW770" s="10" t="s">
        <v>33</v>
      </c>
      <c r="AX770" s="10" t="s">
        <v>83</v>
      </c>
      <c r="AY770" s="228" t="s">
        <v>148</v>
      </c>
    </row>
    <row r="771" spans="2:63" s="9" customFormat="1" ht="29.85" customHeight="1">
      <c r="B771" s="196"/>
      <c r="C771" s="197"/>
      <c r="D771" s="206" t="s">
        <v>121</v>
      </c>
      <c r="E771" s="206"/>
      <c r="F771" s="206"/>
      <c r="G771" s="206"/>
      <c r="H771" s="206"/>
      <c r="I771" s="206"/>
      <c r="J771" s="206"/>
      <c r="K771" s="206"/>
      <c r="L771" s="206"/>
      <c r="M771" s="206"/>
      <c r="N771" s="207">
        <f>BK771</f>
        <v>0</v>
      </c>
      <c r="O771" s="208"/>
      <c r="P771" s="208"/>
      <c r="Q771" s="208"/>
      <c r="R771" s="199"/>
      <c r="T771" s="200"/>
      <c r="U771" s="197"/>
      <c r="V771" s="197"/>
      <c r="W771" s="201">
        <f>SUM(W772:W836)</f>
        <v>0</v>
      </c>
      <c r="X771" s="197"/>
      <c r="Y771" s="201">
        <f>SUM(Y772:Y836)</f>
        <v>0.08150976</v>
      </c>
      <c r="Z771" s="197"/>
      <c r="AA771" s="202">
        <f>SUM(AA772:AA836)</f>
        <v>2.21665</v>
      </c>
      <c r="AR771" s="203" t="s">
        <v>99</v>
      </c>
      <c r="AT771" s="204" t="s">
        <v>74</v>
      </c>
      <c r="AU771" s="204" t="s">
        <v>83</v>
      </c>
      <c r="AY771" s="203" t="s">
        <v>148</v>
      </c>
      <c r="BK771" s="205">
        <f>SUM(BK772:BK836)</f>
        <v>0</v>
      </c>
    </row>
    <row r="772" spans="2:65" s="1" customFormat="1" ht="22.8" customHeight="1">
      <c r="B772" s="174"/>
      <c r="C772" s="209" t="s">
        <v>656</v>
      </c>
      <c r="D772" s="209" t="s">
        <v>149</v>
      </c>
      <c r="E772" s="210" t="s">
        <v>657</v>
      </c>
      <c r="F772" s="211" t="s">
        <v>658</v>
      </c>
      <c r="G772" s="211"/>
      <c r="H772" s="211"/>
      <c r="I772" s="211"/>
      <c r="J772" s="212" t="s">
        <v>159</v>
      </c>
      <c r="K772" s="213">
        <v>221.665</v>
      </c>
      <c r="L772" s="214">
        <v>0</v>
      </c>
      <c r="M772" s="214"/>
      <c r="N772" s="215">
        <f>ROUND(L772*K772,2)</f>
        <v>0</v>
      </c>
      <c r="O772" s="215"/>
      <c r="P772" s="215"/>
      <c r="Q772" s="215"/>
      <c r="R772" s="178"/>
      <c r="T772" s="216" t="s">
        <v>5</v>
      </c>
      <c r="U772" s="57" t="s">
        <v>40</v>
      </c>
      <c r="V772" s="48"/>
      <c r="W772" s="217">
        <f>V772*K772</f>
        <v>0</v>
      </c>
      <c r="X772" s="217">
        <v>0</v>
      </c>
      <c r="Y772" s="217">
        <f>X772*K772</f>
        <v>0</v>
      </c>
      <c r="Z772" s="217">
        <v>0.01</v>
      </c>
      <c r="AA772" s="218">
        <f>Z772*K772</f>
        <v>2.21665</v>
      </c>
      <c r="AR772" s="23" t="s">
        <v>238</v>
      </c>
      <c r="AT772" s="23" t="s">
        <v>149</v>
      </c>
      <c r="AU772" s="23" t="s">
        <v>99</v>
      </c>
      <c r="AY772" s="23" t="s">
        <v>148</v>
      </c>
      <c r="BE772" s="133">
        <f>IF(U772="základní",N772,0)</f>
        <v>0</v>
      </c>
      <c r="BF772" s="133">
        <f>IF(U772="snížená",N772,0)</f>
        <v>0</v>
      </c>
      <c r="BG772" s="133">
        <f>IF(U772="zákl. přenesená",N772,0)</f>
        <v>0</v>
      </c>
      <c r="BH772" s="133">
        <f>IF(U772="sníž. přenesená",N772,0)</f>
        <v>0</v>
      </c>
      <c r="BI772" s="133">
        <f>IF(U772="nulová",N772,0)</f>
        <v>0</v>
      </c>
      <c r="BJ772" s="23" t="s">
        <v>83</v>
      </c>
      <c r="BK772" s="133">
        <f>ROUND(L772*K772,2)</f>
        <v>0</v>
      </c>
      <c r="BL772" s="23" t="s">
        <v>238</v>
      </c>
      <c r="BM772" s="23" t="s">
        <v>659</v>
      </c>
    </row>
    <row r="773" spans="2:51" s="10" customFormat="1" ht="14.4" customHeight="1">
      <c r="B773" s="219"/>
      <c r="C773" s="220"/>
      <c r="D773" s="220"/>
      <c r="E773" s="221" t="s">
        <v>5</v>
      </c>
      <c r="F773" s="222" t="s">
        <v>289</v>
      </c>
      <c r="G773" s="223"/>
      <c r="H773" s="223"/>
      <c r="I773" s="223"/>
      <c r="J773" s="220"/>
      <c r="K773" s="224">
        <v>1.958</v>
      </c>
      <c r="L773" s="220"/>
      <c r="M773" s="220"/>
      <c r="N773" s="220"/>
      <c r="O773" s="220"/>
      <c r="P773" s="220"/>
      <c r="Q773" s="220"/>
      <c r="R773" s="225"/>
      <c r="T773" s="226"/>
      <c r="U773" s="220"/>
      <c r="V773" s="220"/>
      <c r="W773" s="220"/>
      <c r="X773" s="220"/>
      <c r="Y773" s="220"/>
      <c r="Z773" s="220"/>
      <c r="AA773" s="227"/>
      <c r="AT773" s="228" t="s">
        <v>156</v>
      </c>
      <c r="AU773" s="228" t="s">
        <v>99</v>
      </c>
      <c r="AV773" s="10" t="s">
        <v>99</v>
      </c>
      <c r="AW773" s="10" t="s">
        <v>33</v>
      </c>
      <c r="AX773" s="10" t="s">
        <v>75</v>
      </c>
      <c r="AY773" s="228" t="s">
        <v>148</v>
      </c>
    </row>
    <row r="774" spans="2:51" s="10" customFormat="1" ht="14.4" customHeight="1">
      <c r="B774" s="219"/>
      <c r="C774" s="220"/>
      <c r="D774" s="220"/>
      <c r="E774" s="221" t="s">
        <v>5</v>
      </c>
      <c r="F774" s="238" t="s">
        <v>290</v>
      </c>
      <c r="G774" s="220"/>
      <c r="H774" s="220"/>
      <c r="I774" s="220"/>
      <c r="J774" s="220"/>
      <c r="K774" s="224">
        <v>1.918</v>
      </c>
      <c r="L774" s="220"/>
      <c r="M774" s="220"/>
      <c r="N774" s="220"/>
      <c r="O774" s="220"/>
      <c r="P774" s="220"/>
      <c r="Q774" s="220"/>
      <c r="R774" s="225"/>
      <c r="T774" s="226"/>
      <c r="U774" s="220"/>
      <c r="V774" s="220"/>
      <c r="W774" s="220"/>
      <c r="X774" s="220"/>
      <c r="Y774" s="220"/>
      <c r="Z774" s="220"/>
      <c r="AA774" s="227"/>
      <c r="AT774" s="228" t="s">
        <v>156</v>
      </c>
      <c r="AU774" s="228" t="s">
        <v>99</v>
      </c>
      <c r="AV774" s="10" t="s">
        <v>99</v>
      </c>
      <c r="AW774" s="10" t="s">
        <v>33</v>
      </c>
      <c r="AX774" s="10" t="s">
        <v>75</v>
      </c>
      <c r="AY774" s="228" t="s">
        <v>148</v>
      </c>
    </row>
    <row r="775" spans="2:51" s="10" customFormat="1" ht="14.4" customHeight="1">
      <c r="B775" s="219"/>
      <c r="C775" s="220"/>
      <c r="D775" s="220"/>
      <c r="E775" s="221" t="s">
        <v>5</v>
      </c>
      <c r="F775" s="238" t="s">
        <v>291</v>
      </c>
      <c r="G775" s="220"/>
      <c r="H775" s="220"/>
      <c r="I775" s="220"/>
      <c r="J775" s="220"/>
      <c r="K775" s="224">
        <v>1.918</v>
      </c>
      <c r="L775" s="220"/>
      <c r="M775" s="220"/>
      <c r="N775" s="220"/>
      <c r="O775" s="220"/>
      <c r="P775" s="220"/>
      <c r="Q775" s="220"/>
      <c r="R775" s="225"/>
      <c r="T775" s="226"/>
      <c r="U775" s="220"/>
      <c r="V775" s="220"/>
      <c r="W775" s="220"/>
      <c r="X775" s="220"/>
      <c r="Y775" s="220"/>
      <c r="Z775" s="220"/>
      <c r="AA775" s="227"/>
      <c r="AT775" s="228" t="s">
        <v>156</v>
      </c>
      <c r="AU775" s="228" t="s">
        <v>99</v>
      </c>
      <c r="AV775" s="10" t="s">
        <v>99</v>
      </c>
      <c r="AW775" s="10" t="s">
        <v>33</v>
      </c>
      <c r="AX775" s="10" t="s">
        <v>75</v>
      </c>
      <c r="AY775" s="228" t="s">
        <v>148</v>
      </c>
    </row>
    <row r="776" spans="2:51" s="10" customFormat="1" ht="14.4" customHeight="1">
      <c r="B776" s="219"/>
      <c r="C776" s="220"/>
      <c r="D776" s="220"/>
      <c r="E776" s="221" t="s">
        <v>5</v>
      </c>
      <c r="F776" s="238" t="s">
        <v>292</v>
      </c>
      <c r="G776" s="220"/>
      <c r="H776" s="220"/>
      <c r="I776" s="220"/>
      <c r="J776" s="220"/>
      <c r="K776" s="224">
        <v>1.918</v>
      </c>
      <c r="L776" s="220"/>
      <c r="M776" s="220"/>
      <c r="N776" s="220"/>
      <c r="O776" s="220"/>
      <c r="P776" s="220"/>
      <c r="Q776" s="220"/>
      <c r="R776" s="225"/>
      <c r="T776" s="226"/>
      <c r="U776" s="220"/>
      <c r="V776" s="220"/>
      <c r="W776" s="220"/>
      <c r="X776" s="220"/>
      <c r="Y776" s="220"/>
      <c r="Z776" s="220"/>
      <c r="AA776" s="227"/>
      <c r="AT776" s="228" t="s">
        <v>156</v>
      </c>
      <c r="AU776" s="228" t="s">
        <v>99</v>
      </c>
      <c r="AV776" s="10" t="s">
        <v>99</v>
      </c>
      <c r="AW776" s="10" t="s">
        <v>33</v>
      </c>
      <c r="AX776" s="10" t="s">
        <v>75</v>
      </c>
      <c r="AY776" s="228" t="s">
        <v>148</v>
      </c>
    </row>
    <row r="777" spans="2:51" s="10" customFormat="1" ht="14.4" customHeight="1">
      <c r="B777" s="219"/>
      <c r="C777" s="220"/>
      <c r="D777" s="220"/>
      <c r="E777" s="221" t="s">
        <v>5</v>
      </c>
      <c r="F777" s="238" t="s">
        <v>293</v>
      </c>
      <c r="G777" s="220"/>
      <c r="H777" s="220"/>
      <c r="I777" s="220"/>
      <c r="J777" s="220"/>
      <c r="K777" s="224">
        <v>0.959</v>
      </c>
      <c r="L777" s="220"/>
      <c r="M777" s="220"/>
      <c r="N777" s="220"/>
      <c r="O777" s="220"/>
      <c r="P777" s="220"/>
      <c r="Q777" s="220"/>
      <c r="R777" s="225"/>
      <c r="T777" s="226"/>
      <c r="U777" s="220"/>
      <c r="V777" s="220"/>
      <c r="W777" s="220"/>
      <c r="X777" s="220"/>
      <c r="Y777" s="220"/>
      <c r="Z777" s="220"/>
      <c r="AA777" s="227"/>
      <c r="AT777" s="228" t="s">
        <v>156</v>
      </c>
      <c r="AU777" s="228" t="s">
        <v>99</v>
      </c>
      <c r="AV777" s="10" t="s">
        <v>99</v>
      </c>
      <c r="AW777" s="10" t="s">
        <v>33</v>
      </c>
      <c r="AX777" s="10" t="s">
        <v>75</v>
      </c>
      <c r="AY777" s="228" t="s">
        <v>148</v>
      </c>
    </row>
    <row r="778" spans="2:51" s="10" customFormat="1" ht="14.4" customHeight="1">
      <c r="B778" s="219"/>
      <c r="C778" s="220"/>
      <c r="D778" s="220"/>
      <c r="E778" s="221" t="s">
        <v>5</v>
      </c>
      <c r="F778" s="238" t="s">
        <v>294</v>
      </c>
      <c r="G778" s="220"/>
      <c r="H778" s="220"/>
      <c r="I778" s="220"/>
      <c r="J778" s="220"/>
      <c r="K778" s="224">
        <v>3.931</v>
      </c>
      <c r="L778" s="220"/>
      <c r="M778" s="220"/>
      <c r="N778" s="220"/>
      <c r="O778" s="220"/>
      <c r="P778" s="220"/>
      <c r="Q778" s="220"/>
      <c r="R778" s="225"/>
      <c r="T778" s="226"/>
      <c r="U778" s="220"/>
      <c r="V778" s="220"/>
      <c r="W778" s="220"/>
      <c r="X778" s="220"/>
      <c r="Y778" s="220"/>
      <c r="Z778" s="220"/>
      <c r="AA778" s="227"/>
      <c r="AT778" s="228" t="s">
        <v>156</v>
      </c>
      <c r="AU778" s="228" t="s">
        <v>99</v>
      </c>
      <c r="AV778" s="10" t="s">
        <v>99</v>
      </c>
      <c r="AW778" s="10" t="s">
        <v>33</v>
      </c>
      <c r="AX778" s="10" t="s">
        <v>75</v>
      </c>
      <c r="AY778" s="228" t="s">
        <v>148</v>
      </c>
    </row>
    <row r="779" spans="2:51" s="10" customFormat="1" ht="14.4" customHeight="1">
      <c r="B779" s="219"/>
      <c r="C779" s="220"/>
      <c r="D779" s="220"/>
      <c r="E779" s="221" t="s">
        <v>5</v>
      </c>
      <c r="F779" s="238" t="s">
        <v>295</v>
      </c>
      <c r="G779" s="220"/>
      <c r="H779" s="220"/>
      <c r="I779" s="220"/>
      <c r="J779" s="220"/>
      <c r="K779" s="224">
        <v>1.829</v>
      </c>
      <c r="L779" s="220"/>
      <c r="M779" s="220"/>
      <c r="N779" s="220"/>
      <c r="O779" s="220"/>
      <c r="P779" s="220"/>
      <c r="Q779" s="220"/>
      <c r="R779" s="225"/>
      <c r="T779" s="226"/>
      <c r="U779" s="220"/>
      <c r="V779" s="220"/>
      <c r="W779" s="220"/>
      <c r="X779" s="220"/>
      <c r="Y779" s="220"/>
      <c r="Z779" s="220"/>
      <c r="AA779" s="227"/>
      <c r="AT779" s="228" t="s">
        <v>156</v>
      </c>
      <c r="AU779" s="228" t="s">
        <v>99</v>
      </c>
      <c r="AV779" s="10" t="s">
        <v>99</v>
      </c>
      <c r="AW779" s="10" t="s">
        <v>33</v>
      </c>
      <c r="AX779" s="10" t="s">
        <v>75</v>
      </c>
      <c r="AY779" s="228" t="s">
        <v>148</v>
      </c>
    </row>
    <row r="780" spans="2:51" s="10" customFormat="1" ht="14.4" customHeight="1">
      <c r="B780" s="219"/>
      <c r="C780" s="220"/>
      <c r="D780" s="220"/>
      <c r="E780" s="221" t="s">
        <v>5</v>
      </c>
      <c r="F780" s="238" t="s">
        <v>296</v>
      </c>
      <c r="G780" s="220"/>
      <c r="H780" s="220"/>
      <c r="I780" s="220"/>
      <c r="J780" s="220"/>
      <c r="K780" s="224">
        <v>2.9</v>
      </c>
      <c r="L780" s="220"/>
      <c r="M780" s="220"/>
      <c r="N780" s="220"/>
      <c r="O780" s="220"/>
      <c r="P780" s="220"/>
      <c r="Q780" s="220"/>
      <c r="R780" s="225"/>
      <c r="T780" s="226"/>
      <c r="U780" s="220"/>
      <c r="V780" s="220"/>
      <c r="W780" s="220"/>
      <c r="X780" s="220"/>
      <c r="Y780" s="220"/>
      <c r="Z780" s="220"/>
      <c r="AA780" s="227"/>
      <c r="AT780" s="228" t="s">
        <v>156</v>
      </c>
      <c r="AU780" s="228" t="s">
        <v>99</v>
      </c>
      <c r="AV780" s="10" t="s">
        <v>99</v>
      </c>
      <c r="AW780" s="10" t="s">
        <v>33</v>
      </c>
      <c r="AX780" s="10" t="s">
        <v>75</v>
      </c>
      <c r="AY780" s="228" t="s">
        <v>148</v>
      </c>
    </row>
    <row r="781" spans="2:51" s="10" customFormat="1" ht="14.4" customHeight="1">
      <c r="B781" s="219"/>
      <c r="C781" s="220"/>
      <c r="D781" s="220"/>
      <c r="E781" s="221" t="s">
        <v>5</v>
      </c>
      <c r="F781" s="238" t="s">
        <v>660</v>
      </c>
      <c r="G781" s="220"/>
      <c r="H781" s="220"/>
      <c r="I781" s="220"/>
      <c r="J781" s="220"/>
      <c r="K781" s="224">
        <v>1.995</v>
      </c>
      <c r="L781" s="220"/>
      <c r="M781" s="220"/>
      <c r="N781" s="220"/>
      <c r="O781" s="220"/>
      <c r="P781" s="220"/>
      <c r="Q781" s="220"/>
      <c r="R781" s="225"/>
      <c r="T781" s="226"/>
      <c r="U781" s="220"/>
      <c r="V781" s="220"/>
      <c r="W781" s="220"/>
      <c r="X781" s="220"/>
      <c r="Y781" s="220"/>
      <c r="Z781" s="220"/>
      <c r="AA781" s="227"/>
      <c r="AT781" s="228" t="s">
        <v>156</v>
      </c>
      <c r="AU781" s="228" t="s">
        <v>99</v>
      </c>
      <c r="AV781" s="10" t="s">
        <v>99</v>
      </c>
      <c r="AW781" s="10" t="s">
        <v>33</v>
      </c>
      <c r="AX781" s="10" t="s">
        <v>75</v>
      </c>
      <c r="AY781" s="228" t="s">
        <v>148</v>
      </c>
    </row>
    <row r="782" spans="2:51" s="10" customFormat="1" ht="14.4" customHeight="1">
      <c r="B782" s="219"/>
      <c r="C782" s="220"/>
      <c r="D782" s="220"/>
      <c r="E782" s="221" t="s">
        <v>5</v>
      </c>
      <c r="F782" s="238" t="s">
        <v>661</v>
      </c>
      <c r="G782" s="220"/>
      <c r="H782" s="220"/>
      <c r="I782" s="220"/>
      <c r="J782" s="220"/>
      <c r="K782" s="224">
        <v>1.397</v>
      </c>
      <c r="L782" s="220"/>
      <c r="M782" s="220"/>
      <c r="N782" s="220"/>
      <c r="O782" s="220"/>
      <c r="P782" s="220"/>
      <c r="Q782" s="220"/>
      <c r="R782" s="225"/>
      <c r="T782" s="226"/>
      <c r="U782" s="220"/>
      <c r="V782" s="220"/>
      <c r="W782" s="220"/>
      <c r="X782" s="220"/>
      <c r="Y782" s="220"/>
      <c r="Z782" s="220"/>
      <c r="AA782" s="227"/>
      <c r="AT782" s="228" t="s">
        <v>156</v>
      </c>
      <c r="AU782" s="228" t="s">
        <v>99</v>
      </c>
      <c r="AV782" s="10" t="s">
        <v>99</v>
      </c>
      <c r="AW782" s="10" t="s">
        <v>33</v>
      </c>
      <c r="AX782" s="10" t="s">
        <v>75</v>
      </c>
      <c r="AY782" s="228" t="s">
        <v>148</v>
      </c>
    </row>
    <row r="783" spans="2:51" s="10" customFormat="1" ht="14.4" customHeight="1">
      <c r="B783" s="219"/>
      <c r="C783" s="220"/>
      <c r="D783" s="220"/>
      <c r="E783" s="221" t="s">
        <v>5</v>
      </c>
      <c r="F783" s="238" t="s">
        <v>297</v>
      </c>
      <c r="G783" s="220"/>
      <c r="H783" s="220"/>
      <c r="I783" s="220"/>
      <c r="J783" s="220"/>
      <c r="K783" s="224">
        <v>3.008</v>
      </c>
      <c r="L783" s="220"/>
      <c r="M783" s="220"/>
      <c r="N783" s="220"/>
      <c r="O783" s="220"/>
      <c r="P783" s="220"/>
      <c r="Q783" s="220"/>
      <c r="R783" s="225"/>
      <c r="T783" s="226"/>
      <c r="U783" s="220"/>
      <c r="V783" s="220"/>
      <c r="W783" s="220"/>
      <c r="X783" s="220"/>
      <c r="Y783" s="220"/>
      <c r="Z783" s="220"/>
      <c r="AA783" s="227"/>
      <c r="AT783" s="228" t="s">
        <v>156</v>
      </c>
      <c r="AU783" s="228" t="s">
        <v>99</v>
      </c>
      <c r="AV783" s="10" t="s">
        <v>99</v>
      </c>
      <c r="AW783" s="10" t="s">
        <v>33</v>
      </c>
      <c r="AX783" s="10" t="s">
        <v>75</v>
      </c>
      <c r="AY783" s="228" t="s">
        <v>148</v>
      </c>
    </row>
    <row r="784" spans="2:51" s="10" customFormat="1" ht="14.4" customHeight="1">
      <c r="B784" s="219"/>
      <c r="C784" s="220"/>
      <c r="D784" s="220"/>
      <c r="E784" s="221" t="s">
        <v>5</v>
      </c>
      <c r="F784" s="238" t="s">
        <v>298</v>
      </c>
      <c r="G784" s="220"/>
      <c r="H784" s="220"/>
      <c r="I784" s="220"/>
      <c r="J784" s="220"/>
      <c r="K784" s="224">
        <v>2.92</v>
      </c>
      <c r="L784" s="220"/>
      <c r="M784" s="220"/>
      <c r="N784" s="220"/>
      <c r="O784" s="220"/>
      <c r="P784" s="220"/>
      <c r="Q784" s="220"/>
      <c r="R784" s="225"/>
      <c r="T784" s="226"/>
      <c r="U784" s="220"/>
      <c r="V784" s="220"/>
      <c r="W784" s="220"/>
      <c r="X784" s="220"/>
      <c r="Y784" s="220"/>
      <c r="Z784" s="220"/>
      <c r="AA784" s="227"/>
      <c r="AT784" s="228" t="s">
        <v>156</v>
      </c>
      <c r="AU784" s="228" t="s">
        <v>99</v>
      </c>
      <c r="AV784" s="10" t="s">
        <v>99</v>
      </c>
      <c r="AW784" s="10" t="s">
        <v>33</v>
      </c>
      <c r="AX784" s="10" t="s">
        <v>75</v>
      </c>
      <c r="AY784" s="228" t="s">
        <v>148</v>
      </c>
    </row>
    <row r="785" spans="2:51" s="10" customFormat="1" ht="14.4" customHeight="1">
      <c r="B785" s="219"/>
      <c r="C785" s="220"/>
      <c r="D785" s="220"/>
      <c r="E785" s="221" t="s">
        <v>5</v>
      </c>
      <c r="F785" s="238" t="s">
        <v>299</v>
      </c>
      <c r="G785" s="220"/>
      <c r="H785" s="220"/>
      <c r="I785" s="220"/>
      <c r="J785" s="220"/>
      <c r="K785" s="224">
        <v>7.381</v>
      </c>
      <c r="L785" s="220"/>
      <c r="M785" s="220"/>
      <c r="N785" s="220"/>
      <c r="O785" s="220"/>
      <c r="P785" s="220"/>
      <c r="Q785" s="220"/>
      <c r="R785" s="225"/>
      <c r="T785" s="226"/>
      <c r="U785" s="220"/>
      <c r="V785" s="220"/>
      <c r="W785" s="220"/>
      <c r="X785" s="220"/>
      <c r="Y785" s="220"/>
      <c r="Z785" s="220"/>
      <c r="AA785" s="227"/>
      <c r="AT785" s="228" t="s">
        <v>156</v>
      </c>
      <c r="AU785" s="228" t="s">
        <v>99</v>
      </c>
      <c r="AV785" s="10" t="s">
        <v>99</v>
      </c>
      <c r="AW785" s="10" t="s">
        <v>33</v>
      </c>
      <c r="AX785" s="10" t="s">
        <v>75</v>
      </c>
      <c r="AY785" s="228" t="s">
        <v>148</v>
      </c>
    </row>
    <row r="786" spans="2:51" s="10" customFormat="1" ht="14.4" customHeight="1">
      <c r="B786" s="219"/>
      <c r="C786" s="220"/>
      <c r="D786" s="220"/>
      <c r="E786" s="221" t="s">
        <v>5</v>
      </c>
      <c r="F786" s="238" t="s">
        <v>300</v>
      </c>
      <c r="G786" s="220"/>
      <c r="H786" s="220"/>
      <c r="I786" s="220"/>
      <c r="J786" s="220"/>
      <c r="K786" s="224">
        <v>38.921</v>
      </c>
      <c r="L786" s="220"/>
      <c r="M786" s="220"/>
      <c r="N786" s="220"/>
      <c r="O786" s="220"/>
      <c r="P786" s="220"/>
      <c r="Q786" s="220"/>
      <c r="R786" s="225"/>
      <c r="T786" s="226"/>
      <c r="U786" s="220"/>
      <c r="V786" s="220"/>
      <c r="W786" s="220"/>
      <c r="X786" s="220"/>
      <c r="Y786" s="220"/>
      <c r="Z786" s="220"/>
      <c r="AA786" s="227"/>
      <c r="AT786" s="228" t="s">
        <v>156</v>
      </c>
      <c r="AU786" s="228" t="s">
        <v>99</v>
      </c>
      <c r="AV786" s="10" t="s">
        <v>99</v>
      </c>
      <c r="AW786" s="10" t="s">
        <v>33</v>
      </c>
      <c r="AX786" s="10" t="s">
        <v>75</v>
      </c>
      <c r="AY786" s="228" t="s">
        <v>148</v>
      </c>
    </row>
    <row r="787" spans="2:51" s="10" customFormat="1" ht="14.4" customHeight="1">
      <c r="B787" s="219"/>
      <c r="C787" s="220"/>
      <c r="D787" s="220"/>
      <c r="E787" s="221" t="s">
        <v>5</v>
      </c>
      <c r="F787" s="238" t="s">
        <v>301</v>
      </c>
      <c r="G787" s="220"/>
      <c r="H787" s="220"/>
      <c r="I787" s="220"/>
      <c r="J787" s="220"/>
      <c r="K787" s="224">
        <v>38.58</v>
      </c>
      <c r="L787" s="220"/>
      <c r="M787" s="220"/>
      <c r="N787" s="220"/>
      <c r="O787" s="220"/>
      <c r="P787" s="220"/>
      <c r="Q787" s="220"/>
      <c r="R787" s="225"/>
      <c r="T787" s="226"/>
      <c r="U787" s="220"/>
      <c r="V787" s="220"/>
      <c r="W787" s="220"/>
      <c r="X787" s="220"/>
      <c r="Y787" s="220"/>
      <c r="Z787" s="220"/>
      <c r="AA787" s="227"/>
      <c r="AT787" s="228" t="s">
        <v>156</v>
      </c>
      <c r="AU787" s="228" t="s">
        <v>99</v>
      </c>
      <c r="AV787" s="10" t="s">
        <v>99</v>
      </c>
      <c r="AW787" s="10" t="s">
        <v>33</v>
      </c>
      <c r="AX787" s="10" t="s">
        <v>75</v>
      </c>
      <c r="AY787" s="228" t="s">
        <v>148</v>
      </c>
    </row>
    <row r="788" spans="2:51" s="10" customFormat="1" ht="14.4" customHeight="1">
      <c r="B788" s="219"/>
      <c r="C788" s="220"/>
      <c r="D788" s="220"/>
      <c r="E788" s="221" t="s">
        <v>5</v>
      </c>
      <c r="F788" s="238" t="s">
        <v>302</v>
      </c>
      <c r="G788" s="220"/>
      <c r="H788" s="220"/>
      <c r="I788" s="220"/>
      <c r="J788" s="220"/>
      <c r="K788" s="224">
        <v>1.558</v>
      </c>
      <c r="L788" s="220"/>
      <c r="M788" s="220"/>
      <c r="N788" s="220"/>
      <c r="O788" s="220"/>
      <c r="P788" s="220"/>
      <c r="Q788" s="220"/>
      <c r="R788" s="225"/>
      <c r="T788" s="226"/>
      <c r="U788" s="220"/>
      <c r="V788" s="220"/>
      <c r="W788" s="220"/>
      <c r="X788" s="220"/>
      <c r="Y788" s="220"/>
      <c r="Z788" s="220"/>
      <c r="AA788" s="227"/>
      <c r="AT788" s="228" t="s">
        <v>156</v>
      </c>
      <c r="AU788" s="228" t="s">
        <v>99</v>
      </c>
      <c r="AV788" s="10" t="s">
        <v>99</v>
      </c>
      <c r="AW788" s="10" t="s">
        <v>33</v>
      </c>
      <c r="AX788" s="10" t="s">
        <v>75</v>
      </c>
      <c r="AY788" s="228" t="s">
        <v>148</v>
      </c>
    </row>
    <row r="789" spans="2:51" s="10" customFormat="1" ht="14.4" customHeight="1">
      <c r="B789" s="219"/>
      <c r="C789" s="220"/>
      <c r="D789" s="220"/>
      <c r="E789" s="221" t="s">
        <v>5</v>
      </c>
      <c r="F789" s="238" t="s">
        <v>303</v>
      </c>
      <c r="G789" s="220"/>
      <c r="H789" s="220"/>
      <c r="I789" s="220"/>
      <c r="J789" s="220"/>
      <c r="K789" s="224">
        <v>2.987</v>
      </c>
      <c r="L789" s="220"/>
      <c r="M789" s="220"/>
      <c r="N789" s="220"/>
      <c r="O789" s="220"/>
      <c r="P789" s="220"/>
      <c r="Q789" s="220"/>
      <c r="R789" s="225"/>
      <c r="T789" s="226"/>
      <c r="U789" s="220"/>
      <c r="V789" s="220"/>
      <c r="W789" s="220"/>
      <c r="X789" s="220"/>
      <c r="Y789" s="220"/>
      <c r="Z789" s="220"/>
      <c r="AA789" s="227"/>
      <c r="AT789" s="228" t="s">
        <v>156</v>
      </c>
      <c r="AU789" s="228" t="s">
        <v>99</v>
      </c>
      <c r="AV789" s="10" t="s">
        <v>99</v>
      </c>
      <c r="AW789" s="10" t="s">
        <v>33</v>
      </c>
      <c r="AX789" s="10" t="s">
        <v>75</v>
      </c>
      <c r="AY789" s="228" t="s">
        <v>148</v>
      </c>
    </row>
    <row r="790" spans="2:51" s="10" customFormat="1" ht="14.4" customHeight="1">
      <c r="B790" s="219"/>
      <c r="C790" s="220"/>
      <c r="D790" s="220"/>
      <c r="E790" s="221" t="s">
        <v>5</v>
      </c>
      <c r="F790" s="238" t="s">
        <v>304</v>
      </c>
      <c r="G790" s="220"/>
      <c r="H790" s="220"/>
      <c r="I790" s="220"/>
      <c r="J790" s="220"/>
      <c r="K790" s="224">
        <v>2.434</v>
      </c>
      <c r="L790" s="220"/>
      <c r="M790" s="220"/>
      <c r="N790" s="220"/>
      <c r="O790" s="220"/>
      <c r="P790" s="220"/>
      <c r="Q790" s="220"/>
      <c r="R790" s="225"/>
      <c r="T790" s="226"/>
      <c r="U790" s="220"/>
      <c r="V790" s="220"/>
      <c r="W790" s="220"/>
      <c r="X790" s="220"/>
      <c r="Y790" s="220"/>
      <c r="Z790" s="220"/>
      <c r="AA790" s="227"/>
      <c r="AT790" s="228" t="s">
        <v>156</v>
      </c>
      <c r="AU790" s="228" t="s">
        <v>99</v>
      </c>
      <c r="AV790" s="10" t="s">
        <v>99</v>
      </c>
      <c r="AW790" s="10" t="s">
        <v>33</v>
      </c>
      <c r="AX790" s="10" t="s">
        <v>75</v>
      </c>
      <c r="AY790" s="228" t="s">
        <v>148</v>
      </c>
    </row>
    <row r="791" spans="2:51" s="10" customFormat="1" ht="14.4" customHeight="1">
      <c r="B791" s="219"/>
      <c r="C791" s="220"/>
      <c r="D791" s="220"/>
      <c r="E791" s="221" t="s">
        <v>5</v>
      </c>
      <c r="F791" s="238" t="s">
        <v>305</v>
      </c>
      <c r="G791" s="220"/>
      <c r="H791" s="220"/>
      <c r="I791" s="220"/>
      <c r="J791" s="220"/>
      <c r="K791" s="224">
        <v>0.94</v>
      </c>
      <c r="L791" s="220"/>
      <c r="M791" s="220"/>
      <c r="N791" s="220"/>
      <c r="O791" s="220"/>
      <c r="P791" s="220"/>
      <c r="Q791" s="220"/>
      <c r="R791" s="225"/>
      <c r="T791" s="226"/>
      <c r="U791" s="220"/>
      <c r="V791" s="220"/>
      <c r="W791" s="220"/>
      <c r="X791" s="220"/>
      <c r="Y791" s="220"/>
      <c r="Z791" s="220"/>
      <c r="AA791" s="227"/>
      <c r="AT791" s="228" t="s">
        <v>156</v>
      </c>
      <c r="AU791" s="228" t="s">
        <v>99</v>
      </c>
      <c r="AV791" s="10" t="s">
        <v>99</v>
      </c>
      <c r="AW791" s="10" t="s">
        <v>33</v>
      </c>
      <c r="AX791" s="10" t="s">
        <v>75</v>
      </c>
      <c r="AY791" s="228" t="s">
        <v>148</v>
      </c>
    </row>
    <row r="792" spans="2:51" s="10" customFormat="1" ht="14.4" customHeight="1">
      <c r="B792" s="219"/>
      <c r="C792" s="220"/>
      <c r="D792" s="220"/>
      <c r="E792" s="221" t="s">
        <v>5</v>
      </c>
      <c r="F792" s="238" t="s">
        <v>306</v>
      </c>
      <c r="G792" s="220"/>
      <c r="H792" s="220"/>
      <c r="I792" s="220"/>
      <c r="J792" s="220"/>
      <c r="K792" s="224">
        <v>6.012</v>
      </c>
      <c r="L792" s="220"/>
      <c r="M792" s="220"/>
      <c r="N792" s="220"/>
      <c r="O792" s="220"/>
      <c r="P792" s="220"/>
      <c r="Q792" s="220"/>
      <c r="R792" s="225"/>
      <c r="T792" s="226"/>
      <c r="U792" s="220"/>
      <c r="V792" s="220"/>
      <c r="W792" s="220"/>
      <c r="X792" s="220"/>
      <c r="Y792" s="220"/>
      <c r="Z792" s="220"/>
      <c r="AA792" s="227"/>
      <c r="AT792" s="228" t="s">
        <v>156</v>
      </c>
      <c r="AU792" s="228" t="s">
        <v>99</v>
      </c>
      <c r="AV792" s="10" t="s">
        <v>99</v>
      </c>
      <c r="AW792" s="10" t="s">
        <v>33</v>
      </c>
      <c r="AX792" s="10" t="s">
        <v>75</v>
      </c>
      <c r="AY792" s="228" t="s">
        <v>148</v>
      </c>
    </row>
    <row r="793" spans="2:51" s="10" customFormat="1" ht="14.4" customHeight="1">
      <c r="B793" s="219"/>
      <c r="C793" s="220"/>
      <c r="D793" s="220"/>
      <c r="E793" s="221" t="s">
        <v>5</v>
      </c>
      <c r="F793" s="238" t="s">
        <v>307</v>
      </c>
      <c r="G793" s="220"/>
      <c r="H793" s="220"/>
      <c r="I793" s="220"/>
      <c r="J793" s="220"/>
      <c r="K793" s="224">
        <v>2.999</v>
      </c>
      <c r="L793" s="220"/>
      <c r="M793" s="220"/>
      <c r="N793" s="220"/>
      <c r="O793" s="220"/>
      <c r="P793" s="220"/>
      <c r="Q793" s="220"/>
      <c r="R793" s="225"/>
      <c r="T793" s="226"/>
      <c r="U793" s="220"/>
      <c r="V793" s="220"/>
      <c r="W793" s="220"/>
      <c r="X793" s="220"/>
      <c r="Y793" s="220"/>
      <c r="Z793" s="220"/>
      <c r="AA793" s="227"/>
      <c r="AT793" s="228" t="s">
        <v>156</v>
      </c>
      <c r="AU793" s="228" t="s">
        <v>99</v>
      </c>
      <c r="AV793" s="10" t="s">
        <v>99</v>
      </c>
      <c r="AW793" s="10" t="s">
        <v>33</v>
      </c>
      <c r="AX793" s="10" t="s">
        <v>75</v>
      </c>
      <c r="AY793" s="228" t="s">
        <v>148</v>
      </c>
    </row>
    <row r="794" spans="2:51" s="10" customFormat="1" ht="14.4" customHeight="1">
      <c r="B794" s="219"/>
      <c r="C794" s="220"/>
      <c r="D794" s="220"/>
      <c r="E794" s="221" t="s">
        <v>5</v>
      </c>
      <c r="F794" s="238" t="s">
        <v>308</v>
      </c>
      <c r="G794" s="220"/>
      <c r="H794" s="220"/>
      <c r="I794" s="220"/>
      <c r="J794" s="220"/>
      <c r="K794" s="224">
        <v>16.72</v>
      </c>
      <c r="L794" s="220"/>
      <c r="M794" s="220"/>
      <c r="N794" s="220"/>
      <c r="O794" s="220"/>
      <c r="P794" s="220"/>
      <c r="Q794" s="220"/>
      <c r="R794" s="225"/>
      <c r="T794" s="226"/>
      <c r="U794" s="220"/>
      <c r="V794" s="220"/>
      <c r="W794" s="220"/>
      <c r="X794" s="220"/>
      <c r="Y794" s="220"/>
      <c r="Z794" s="220"/>
      <c r="AA794" s="227"/>
      <c r="AT794" s="228" t="s">
        <v>156</v>
      </c>
      <c r="AU794" s="228" t="s">
        <v>99</v>
      </c>
      <c r="AV794" s="10" t="s">
        <v>99</v>
      </c>
      <c r="AW794" s="10" t="s">
        <v>33</v>
      </c>
      <c r="AX794" s="10" t="s">
        <v>75</v>
      </c>
      <c r="AY794" s="228" t="s">
        <v>148</v>
      </c>
    </row>
    <row r="795" spans="2:51" s="10" customFormat="1" ht="14.4" customHeight="1">
      <c r="B795" s="219"/>
      <c r="C795" s="220"/>
      <c r="D795" s="220"/>
      <c r="E795" s="221" t="s">
        <v>5</v>
      </c>
      <c r="F795" s="238" t="s">
        <v>309</v>
      </c>
      <c r="G795" s="220"/>
      <c r="H795" s="220"/>
      <c r="I795" s="220"/>
      <c r="J795" s="220"/>
      <c r="K795" s="224">
        <v>12.54</v>
      </c>
      <c r="L795" s="220"/>
      <c r="M795" s="220"/>
      <c r="N795" s="220"/>
      <c r="O795" s="220"/>
      <c r="P795" s="220"/>
      <c r="Q795" s="220"/>
      <c r="R795" s="225"/>
      <c r="T795" s="226"/>
      <c r="U795" s="220"/>
      <c r="V795" s="220"/>
      <c r="W795" s="220"/>
      <c r="X795" s="220"/>
      <c r="Y795" s="220"/>
      <c r="Z795" s="220"/>
      <c r="AA795" s="227"/>
      <c r="AT795" s="228" t="s">
        <v>156</v>
      </c>
      <c r="AU795" s="228" t="s">
        <v>99</v>
      </c>
      <c r="AV795" s="10" t="s">
        <v>99</v>
      </c>
      <c r="AW795" s="10" t="s">
        <v>33</v>
      </c>
      <c r="AX795" s="10" t="s">
        <v>75</v>
      </c>
      <c r="AY795" s="228" t="s">
        <v>148</v>
      </c>
    </row>
    <row r="796" spans="2:51" s="10" customFormat="1" ht="14.4" customHeight="1">
      <c r="B796" s="219"/>
      <c r="C796" s="220"/>
      <c r="D796" s="220"/>
      <c r="E796" s="221" t="s">
        <v>5</v>
      </c>
      <c r="F796" s="238" t="s">
        <v>310</v>
      </c>
      <c r="G796" s="220"/>
      <c r="H796" s="220"/>
      <c r="I796" s="220"/>
      <c r="J796" s="220"/>
      <c r="K796" s="224">
        <v>2.219</v>
      </c>
      <c r="L796" s="220"/>
      <c r="M796" s="220"/>
      <c r="N796" s="220"/>
      <c r="O796" s="220"/>
      <c r="P796" s="220"/>
      <c r="Q796" s="220"/>
      <c r="R796" s="225"/>
      <c r="T796" s="226"/>
      <c r="U796" s="220"/>
      <c r="V796" s="220"/>
      <c r="W796" s="220"/>
      <c r="X796" s="220"/>
      <c r="Y796" s="220"/>
      <c r="Z796" s="220"/>
      <c r="AA796" s="227"/>
      <c r="AT796" s="228" t="s">
        <v>156</v>
      </c>
      <c r="AU796" s="228" t="s">
        <v>99</v>
      </c>
      <c r="AV796" s="10" t="s">
        <v>99</v>
      </c>
      <c r="AW796" s="10" t="s">
        <v>33</v>
      </c>
      <c r="AX796" s="10" t="s">
        <v>75</v>
      </c>
      <c r="AY796" s="228" t="s">
        <v>148</v>
      </c>
    </row>
    <row r="797" spans="2:51" s="10" customFormat="1" ht="14.4" customHeight="1">
      <c r="B797" s="219"/>
      <c r="C797" s="220"/>
      <c r="D797" s="220"/>
      <c r="E797" s="221" t="s">
        <v>5</v>
      </c>
      <c r="F797" s="238" t="s">
        <v>311</v>
      </c>
      <c r="G797" s="220"/>
      <c r="H797" s="220"/>
      <c r="I797" s="220"/>
      <c r="J797" s="220"/>
      <c r="K797" s="224">
        <v>17.28</v>
      </c>
      <c r="L797" s="220"/>
      <c r="M797" s="220"/>
      <c r="N797" s="220"/>
      <c r="O797" s="220"/>
      <c r="P797" s="220"/>
      <c r="Q797" s="220"/>
      <c r="R797" s="225"/>
      <c r="T797" s="226"/>
      <c r="U797" s="220"/>
      <c r="V797" s="220"/>
      <c r="W797" s="220"/>
      <c r="X797" s="220"/>
      <c r="Y797" s="220"/>
      <c r="Z797" s="220"/>
      <c r="AA797" s="227"/>
      <c r="AT797" s="228" t="s">
        <v>156</v>
      </c>
      <c r="AU797" s="228" t="s">
        <v>99</v>
      </c>
      <c r="AV797" s="10" t="s">
        <v>99</v>
      </c>
      <c r="AW797" s="10" t="s">
        <v>33</v>
      </c>
      <c r="AX797" s="10" t="s">
        <v>75</v>
      </c>
      <c r="AY797" s="228" t="s">
        <v>148</v>
      </c>
    </row>
    <row r="798" spans="2:51" s="10" customFormat="1" ht="14.4" customHeight="1">
      <c r="B798" s="219"/>
      <c r="C798" s="220"/>
      <c r="D798" s="220"/>
      <c r="E798" s="221" t="s">
        <v>5</v>
      </c>
      <c r="F798" s="238" t="s">
        <v>312</v>
      </c>
      <c r="G798" s="220"/>
      <c r="H798" s="220"/>
      <c r="I798" s="220"/>
      <c r="J798" s="220"/>
      <c r="K798" s="224">
        <v>36.965</v>
      </c>
      <c r="L798" s="220"/>
      <c r="M798" s="220"/>
      <c r="N798" s="220"/>
      <c r="O798" s="220"/>
      <c r="P798" s="220"/>
      <c r="Q798" s="220"/>
      <c r="R798" s="225"/>
      <c r="T798" s="226"/>
      <c r="U798" s="220"/>
      <c r="V798" s="220"/>
      <c r="W798" s="220"/>
      <c r="X798" s="220"/>
      <c r="Y798" s="220"/>
      <c r="Z798" s="220"/>
      <c r="AA798" s="227"/>
      <c r="AT798" s="228" t="s">
        <v>156</v>
      </c>
      <c r="AU798" s="228" t="s">
        <v>99</v>
      </c>
      <c r="AV798" s="10" t="s">
        <v>99</v>
      </c>
      <c r="AW798" s="10" t="s">
        <v>33</v>
      </c>
      <c r="AX798" s="10" t="s">
        <v>75</v>
      </c>
      <c r="AY798" s="228" t="s">
        <v>148</v>
      </c>
    </row>
    <row r="799" spans="2:51" s="10" customFormat="1" ht="14.4" customHeight="1">
      <c r="B799" s="219"/>
      <c r="C799" s="220"/>
      <c r="D799" s="220"/>
      <c r="E799" s="221" t="s">
        <v>5</v>
      </c>
      <c r="F799" s="238" t="s">
        <v>313</v>
      </c>
      <c r="G799" s="220"/>
      <c r="H799" s="220"/>
      <c r="I799" s="220"/>
      <c r="J799" s="220"/>
      <c r="K799" s="224">
        <v>0.998</v>
      </c>
      <c r="L799" s="220"/>
      <c r="M799" s="220"/>
      <c r="N799" s="220"/>
      <c r="O799" s="220"/>
      <c r="P799" s="220"/>
      <c r="Q799" s="220"/>
      <c r="R799" s="225"/>
      <c r="T799" s="226"/>
      <c r="U799" s="220"/>
      <c r="V799" s="220"/>
      <c r="W799" s="220"/>
      <c r="X799" s="220"/>
      <c r="Y799" s="220"/>
      <c r="Z799" s="220"/>
      <c r="AA799" s="227"/>
      <c r="AT799" s="228" t="s">
        <v>156</v>
      </c>
      <c r="AU799" s="228" t="s">
        <v>99</v>
      </c>
      <c r="AV799" s="10" t="s">
        <v>99</v>
      </c>
      <c r="AW799" s="10" t="s">
        <v>33</v>
      </c>
      <c r="AX799" s="10" t="s">
        <v>75</v>
      </c>
      <c r="AY799" s="228" t="s">
        <v>148</v>
      </c>
    </row>
    <row r="800" spans="2:51" s="10" customFormat="1" ht="14.4" customHeight="1">
      <c r="B800" s="219"/>
      <c r="C800" s="220"/>
      <c r="D800" s="220"/>
      <c r="E800" s="221" t="s">
        <v>5</v>
      </c>
      <c r="F800" s="238" t="s">
        <v>314</v>
      </c>
      <c r="G800" s="220"/>
      <c r="H800" s="220"/>
      <c r="I800" s="220"/>
      <c r="J800" s="220"/>
      <c r="K800" s="224">
        <v>6.48</v>
      </c>
      <c r="L800" s="220"/>
      <c r="M800" s="220"/>
      <c r="N800" s="220"/>
      <c r="O800" s="220"/>
      <c r="P800" s="220"/>
      <c r="Q800" s="220"/>
      <c r="R800" s="225"/>
      <c r="T800" s="226"/>
      <c r="U800" s="220"/>
      <c r="V800" s="220"/>
      <c r="W800" s="220"/>
      <c r="X800" s="220"/>
      <c r="Y800" s="220"/>
      <c r="Z800" s="220"/>
      <c r="AA800" s="227"/>
      <c r="AT800" s="228" t="s">
        <v>156</v>
      </c>
      <c r="AU800" s="228" t="s">
        <v>99</v>
      </c>
      <c r="AV800" s="10" t="s">
        <v>99</v>
      </c>
      <c r="AW800" s="10" t="s">
        <v>33</v>
      </c>
      <c r="AX800" s="10" t="s">
        <v>75</v>
      </c>
      <c r="AY800" s="228" t="s">
        <v>148</v>
      </c>
    </row>
    <row r="801" spans="2:51" s="12" customFormat="1" ht="14.4" customHeight="1">
      <c r="B801" s="239"/>
      <c r="C801" s="240"/>
      <c r="D801" s="240"/>
      <c r="E801" s="241" t="s">
        <v>5</v>
      </c>
      <c r="F801" s="242" t="s">
        <v>178</v>
      </c>
      <c r="G801" s="240"/>
      <c r="H801" s="240"/>
      <c r="I801" s="240"/>
      <c r="J801" s="240"/>
      <c r="K801" s="243">
        <v>221.665</v>
      </c>
      <c r="L801" s="240"/>
      <c r="M801" s="240"/>
      <c r="N801" s="240"/>
      <c r="O801" s="240"/>
      <c r="P801" s="240"/>
      <c r="Q801" s="240"/>
      <c r="R801" s="244"/>
      <c r="T801" s="245"/>
      <c r="U801" s="240"/>
      <c r="V801" s="240"/>
      <c r="W801" s="240"/>
      <c r="X801" s="240"/>
      <c r="Y801" s="240"/>
      <c r="Z801" s="240"/>
      <c r="AA801" s="246"/>
      <c r="AT801" s="247" t="s">
        <v>156</v>
      </c>
      <c r="AU801" s="247" t="s">
        <v>99</v>
      </c>
      <c r="AV801" s="12" t="s">
        <v>153</v>
      </c>
      <c r="AW801" s="12" t="s">
        <v>33</v>
      </c>
      <c r="AX801" s="12" t="s">
        <v>83</v>
      </c>
      <c r="AY801" s="247" t="s">
        <v>148</v>
      </c>
    </row>
    <row r="802" spans="2:65" s="1" customFormat="1" ht="34.2" customHeight="1">
      <c r="B802" s="174"/>
      <c r="C802" s="209" t="s">
        <v>662</v>
      </c>
      <c r="D802" s="209" t="s">
        <v>149</v>
      </c>
      <c r="E802" s="210" t="s">
        <v>663</v>
      </c>
      <c r="F802" s="211" t="s">
        <v>664</v>
      </c>
      <c r="G802" s="211"/>
      <c r="H802" s="211"/>
      <c r="I802" s="211"/>
      <c r="J802" s="212" t="s">
        <v>159</v>
      </c>
      <c r="K802" s="213">
        <v>94.622</v>
      </c>
      <c r="L802" s="214">
        <v>0</v>
      </c>
      <c r="M802" s="214"/>
      <c r="N802" s="215">
        <f>ROUND(L802*K802,2)</f>
        <v>0</v>
      </c>
      <c r="O802" s="215"/>
      <c r="P802" s="215"/>
      <c r="Q802" s="215"/>
      <c r="R802" s="178"/>
      <c r="T802" s="216" t="s">
        <v>5</v>
      </c>
      <c r="U802" s="57" t="s">
        <v>40</v>
      </c>
      <c r="V802" s="48"/>
      <c r="W802" s="217">
        <f>V802*K802</f>
        <v>0</v>
      </c>
      <c r="X802" s="217">
        <v>0</v>
      </c>
      <c r="Y802" s="217">
        <f>X802*K802</f>
        <v>0</v>
      </c>
      <c r="Z802" s="217">
        <v>0</v>
      </c>
      <c r="AA802" s="218">
        <f>Z802*K802</f>
        <v>0</v>
      </c>
      <c r="AR802" s="23" t="s">
        <v>238</v>
      </c>
      <c r="AT802" s="23" t="s">
        <v>149</v>
      </c>
      <c r="AU802" s="23" t="s">
        <v>99</v>
      </c>
      <c r="AY802" s="23" t="s">
        <v>148</v>
      </c>
      <c r="BE802" s="133">
        <f>IF(U802="základní",N802,0)</f>
        <v>0</v>
      </c>
      <c r="BF802" s="133">
        <f>IF(U802="snížená",N802,0)</f>
        <v>0</v>
      </c>
      <c r="BG802" s="133">
        <f>IF(U802="zákl. přenesená",N802,0)</f>
        <v>0</v>
      </c>
      <c r="BH802" s="133">
        <f>IF(U802="sníž. přenesená",N802,0)</f>
        <v>0</v>
      </c>
      <c r="BI802" s="133">
        <f>IF(U802="nulová",N802,0)</f>
        <v>0</v>
      </c>
      <c r="BJ802" s="23" t="s">
        <v>83</v>
      </c>
      <c r="BK802" s="133">
        <f>ROUND(L802*K802,2)</f>
        <v>0</v>
      </c>
      <c r="BL802" s="23" t="s">
        <v>238</v>
      </c>
      <c r="BM802" s="23" t="s">
        <v>665</v>
      </c>
    </row>
    <row r="803" spans="2:51" s="10" customFormat="1" ht="14.4" customHeight="1">
      <c r="B803" s="219"/>
      <c r="C803" s="220"/>
      <c r="D803" s="220"/>
      <c r="E803" s="221" t="s">
        <v>5</v>
      </c>
      <c r="F803" s="222" t="s">
        <v>289</v>
      </c>
      <c r="G803" s="223"/>
      <c r="H803" s="223"/>
      <c r="I803" s="223"/>
      <c r="J803" s="220"/>
      <c r="K803" s="224">
        <v>1.958</v>
      </c>
      <c r="L803" s="220"/>
      <c r="M803" s="220"/>
      <c r="N803" s="220"/>
      <c r="O803" s="220"/>
      <c r="P803" s="220"/>
      <c r="Q803" s="220"/>
      <c r="R803" s="225"/>
      <c r="T803" s="226"/>
      <c r="U803" s="220"/>
      <c r="V803" s="220"/>
      <c r="W803" s="220"/>
      <c r="X803" s="220"/>
      <c r="Y803" s="220"/>
      <c r="Z803" s="220"/>
      <c r="AA803" s="227"/>
      <c r="AT803" s="228" t="s">
        <v>156</v>
      </c>
      <c r="AU803" s="228" t="s">
        <v>99</v>
      </c>
      <c r="AV803" s="10" t="s">
        <v>99</v>
      </c>
      <c r="AW803" s="10" t="s">
        <v>33</v>
      </c>
      <c r="AX803" s="10" t="s">
        <v>75</v>
      </c>
      <c r="AY803" s="228" t="s">
        <v>148</v>
      </c>
    </row>
    <row r="804" spans="2:51" s="10" customFormat="1" ht="14.4" customHeight="1">
      <c r="B804" s="219"/>
      <c r="C804" s="220"/>
      <c r="D804" s="220"/>
      <c r="E804" s="221" t="s">
        <v>5</v>
      </c>
      <c r="F804" s="238" t="s">
        <v>290</v>
      </c>
      <c r="G804" s="220"/>
      <c r="H804" s="220"/>
      <c r="I804" s="220"/>
      <c r="J804" s="220"/>
      <c r="K804" s="224">
        <v>1.918</v>
      </c>
      <c r="L804" s="220"/>
      <c r="M804" s="220"/>
      <c r="N804" s="220"/>
      <c r="O804" s="220"/>
      <c r="P804" s="220"/>
      <c r="Q804" s="220"/>
      <c r="R804" s="225"/>
      <c r="T804" s="226"/>
      <c r="U804" s="220"/>
      <c r="V804" s="220"/>
      <c r="W804" s="220"/>
      <c r="X804" s="220"/>
      <c r="Y804" s="220"/>
      <c r="Z804" s="220"/>
      <c r="AA804" s="227"/>
      <c r="AT804" s="228" t="s">
        <v>156</v>
      </c>
      <c r="AU804" s="228" t="s">
        <v>99</v>
      </c>
      <c r="AV804" s="10" t="s">
        <v>99</v>
      </c>
      <c r="AW804" s="10" t="s">
        <v>33</v>
      </c>
      <c r="AX804" s="10" t="s">
        <v>75</v>
      </c>
      <c r="AY804" s="228" t="s">
        <v>148</v>
      </c>
    </row>
    <row r="805" spans="2:51" s="10" customFormat="1" ht="14.4" customHeight="1">
      <c r="B805" s="219"/>
      <c r="C805" s="220"/>
      <c r="D805" s="220"/>
      <c r="E805" s="221" t="s">
        <v>5</v>
      </c>
      <c r="F805" s="238" t="s">
        <v>291</v>
      </c>
      <c r="G805" s="220"/>
      <c r="H805" s="220"/>
      <c r="I805" s="220"/>
      <c r="J805" s="220"/>
      <c r="K805" s="224">
        <v>1.918</v>
      </c>
      <c r="L805" s="220"/>
      <c r="M805" s="220"/>
      <c r="N805" s="220"/>
      <c r="O805" s="220"/>
      <c r="P805" s="220"/>
      <c r="Q805" s="220"/>
      <c r="R805" s="225"/>
      <c r="T805" s="226"/>
      <c r="U805" s="220"/>
      <c r="V805" s="220"/>
      <c r="W805" s="220"/>
      <c r="X805" s="220"/>
      <c r="Y805" s="220"/>
      <c r="Z805" s="220"/>
      <c r="AA805" s="227"/>
      <c r="AT805" s="228" t="s">
        <v>156</v>
      </c>
      <c r="AU805" s="228" t="s">
        <v>99</v>
      </c>
      <c r="AV805" s="10" t="s">
        <v>99</v>
      </c>
      <c r="AW805" s="10" t="s">
        <v>33</v>
      </c>
      <c r="AX805" s="10" t="s">
        <v>75</v>
      </c>
      <c r="AY805" s="228" t="s">
        <v>148</v>
      </c>
    </row>
    <row r="806" spans="2:51" s="10" customFormat="1" ht="14.4" customHeight="1">
      <c r="B806" s="219"/>
      <c r="C806" s="220"/>
      <c r="D806" s="220"/>
      <c r="E806" s="221" t="s">
        <v>5</v>
      </c>
      <c r="F806" s="238" t="s">
        <v>292</v>
      </c>
      <c r="G806" s="220"/>
      <c r="H806" s="220"/>
      <c r="I806" s="220"/>
      <c r="J806" s="220"/>
      <c r="K806" s="224">
        <v>1.918</v>
      </c>
      <c r="L806" s="220"/>
      <c r="M806" s="220"/>
      <c r="N806" s="220"/>
      <c r="O806" s="220"/>
      <c r="P806" s="220"/>
      <c r="Q806" s="220"/>
      <c r="R806" s="225"/>
      <c r="T806" s="226"/>
      <c r="U806" s="220"/>
      <c r="V806" s="220"/>
      <c r="W806" s="220"/>
      <c r="X806" s="220"/>
      <c r="Y806" s="220"/>
      <c r="Z806" s="220"/>
      <c r="AA806" s="227"/>
      <c r="AT806" s="228" t="s">
        <v>156</v>
      </c>
      <c r="AU806" s="228" t="s">
        <v>99</v>
      </c>
      <c r="AV806" s="10" t="s">
        <v>99</v>
      </c>
      <c r="AW806" s="10" t="s">
        <v>33</v>
      </c>
      <c r="AX806" s="10" t="s">
        <v>75</v>
      </c>
      <c r="AY806" s="228" t="s">
        <v>148</v>
      </c>
    </row>
    <row r="807" spans="2:51" s="10" customFormat="1" ht="14.4" customHeight="1">
      <c r="B807" s="219"/>
      <c r="C807" s="220"/>
      <c r="D807" s="220"/>
      <c r="E807" s="221" t="s">
        <v>5</v>
      </c>
      <c r="F807" s="238" t="s">
        <v>293</v>
      </c>
      <c r="G807" s="220"/>
      <c r="H807" s="220"/>
      <c r="I807" s="220"/>
      <c r="J807" s="220"/>
      <c r="K807" s="224">
        <v>0.959</v>
      </c>
      <c r="L807" s="220"/>
      <c r="M807" s="220"/>
      <c r="N807" s="220"/>
      <c r="O807" s="220"/>
      <c r="P807" s="220"/>
      <c r="Q807" s="220"/>
      <c r="R807" s="225"/>
      <c r="T807" s="226"/>
      <c r="U807" s="220"/>
      <c r="V807" s="220"/>
      <c r="W807" s="220"/>
      <c r="X807" s="220"/>
      <c r="Y807" s="220"/>
      <c r="Z807" s="220"/>
      <c r="AA807" s="227"/>
      <c r="AT807" s="228" t="s">
        <v>156</v>
      </c>
      <c r="AU807" s="228" t="s">
        <v>99</v>
      </c>
      <c r="AV807" s="10" t="s">
        <v>99</v>
      </c>
      <c r="AW807" s="10" t="s">
        <v>33</v>
      </c>
      <c r="AX807" s="10" t="s">
        <v>75</v>
      </c>
      <c r="AY807" s="228" t="s">
        <v>148</v>
      </c>
    </row>
    <row r="808" spans="2:51" s="10" customFormat="1" ht="14.4" customHeight="1">
      <c r="B808" s="219"/>
      <c r="C808" s="220"/>
      <c r="D808" s="220"/>
      <c r="E808" s="221" t="s">
        <v>5</v>
      </c>
      <c r="F808" s="238" t="s">
        <v>294</v>
      </c>
      <c r="G808" s="220"/>
      <c r="H808" s="220"/>
      <c r="I808" s="220"/>
      <c r="J808" s="220"/>
      <c r="K808" s="224">
        <v>3.931</v>
      </c>
      <c r="L808" s="220"/>
      <c r="M808" s="220"/>
      <c r="N808" s="220"/>
      <c r="O808" s="220"/>
      <c r="P808" s="220"/>
      <c r="Q808" s="220"/>
      <c r="R808" s="225"/>
      <c r="T808" s="226"/>
      <c r="U808" s="220"/>
      <c r="V808" s="220"/>
      <c r="W808" s="220"/>
      <c r="X808" s="220"/>
      <c r="Y808" s="220"/>
      <c r="Z808" s="220"/>
      <c r="AA808" s="227"/>
      <c r="AT808" s="228" t="s">
        <v>156</v>
      </c>
      <c r="AU808" s="228" t="s">
        <v>99</v>
      </c>
      <c r="AV808" s="10" t="s">
        <v>99</v>
      </c>
      <c r="AW808" s="10" t="s">
        <v>33</v>
      </c>
      <c r="AX808" s="10" t="s">
        <v>75</v>
      </c>
      <c r="AY808" s="228" t="s">
        <v>148</v>
      </c>
    </row>
    <row r="809" spans="2:51" s="10" customFormat="1" ht="14.4" customHeight="1">
      <c r="B809" s="219"/>
      <c r="C809" s="220"/>
      <c r="D809" s="220"/>
      <c r="E809" s="221" t="s">
        <v>5</v>
      </c>
      <c r="F809" s="238" t="s">
        <v>295</v>
      </c>
      <c r="G809" s="220"/>
      <c r="H809" s="220"/>
      <c r="I809" s="220"/>
      <c r="J809" s="220"/>
      <c r="K809" s="224">
        <v>1.829</v>
      </c>
      <c r="L809" s="220"/>
      <c r="M809" s="220"/>
      <c r="N809" s="220"/>
      <c r="O809" s="220"/>
      <c r="P809" s="220"/>
      <c r="Q809" s="220"/>
      <c r="R809" s="225"/>
      <c r="T809" s="226"/>
      <c r="U809" s="220"/>
      <c r="V809" s="220"/>
      <c r="W809" s="220"/>
      <c r="X809" s="220"/>
      <c r="Y809" s="220"/>
      <c r="Z809" s="220"/>
      <c r="AA809" s="227"/>
      <c r="AT809" s="228" t="s">
        <v>156</v>
      </c>
      <c r="AU809" s="228" t="s">
        <v>99</v>
      </c>
      <c r="AV809" s="10" t="s">
        <v>99</v>
      </c>
      <c r="AW809" s="10" t="s">
        <v>33</v>
      </c>
      <c r="AX809" s="10" t="s">
        <v>75</v>
      </c>
      <c r="AY809" s="228" t="s">
        <v>148</v>
      </c>
    </row>
    <row r="810" spans="2:51" s="10" customFormat="1" ht="14.4" customHeight="1">
      <c r="B810" s="219"/>
      <c r="C810" s="220"/>
      <c r="D810" s="220"/>
      <c r="E810" s="221" t="s">
        <v>5</v>
      </c>
      <c r="F810" s="238" t="s">
        <v>297</v>
      </c>
      <c r="G810" s="220"/>
      <c r="H810" s="220"/>
      <c r="I810" s="220"/>
      <c r="J810" s="220"/>
      <c r="K810" s="224">
        <v>3.008</v>
      </c>
      <c r="L810" s="220"/>
      <c r="M810" s="220"/>
      <c r="N810" s="220"/>
      <c r="O810" s="220"/>
      <c r="P810" s="220"/>
      <c r="Q810" s="220"/>
      <c r="R810" s="225"/>
      <c r="T810" s="226"/>
      <c r="U810" s="220"/>
      <c r="V810" s="220"/>
      <c r="W810" s="220"/>
      <c r="X810" s="220"/>
      <c r="Y810" s="220"/>
      <c r="Z810" s="220"/>
      <c r="AA810" s="227"/>
      <c r="AT810" s="228" t="s">
        <v>156</v>
      </c>
      <c r="AU810" s="228" t="s">
        <v>99</v>
      </c>
      <c r="AV810" s="10" t="s">
        <v>99</v>
      </c>
      <c r="AW810" s="10" t="s">
        <v>33</v>
      </c>
      <c r="AX810" s="10" t="s">
        <v>75</v>
      </c>
      <c r="AY810" s="228" t="s">
        <v>148</v>
      </c>
    </row>
    <row r="811" spans="2:51" s="10" customFormat="1" ht="14.4" customHeight="1">
      <c r="B811" s="219"/>
      <c r="C811" s="220"/>
      <c r="D811" s="220"/>
      <c r="E811" s="221" t="s">
        <v>5</v>
      </c>
      <c r="F811" s="238" t="s">
        <v>298</v>
      </c>
      <c r="G811" s="220"/>
      <c r="H811" s="220"/>
      <c r="I811" s="220"/>
      <c r="J811" s="220"/>
      <c r="K811" s="224">
        <v>2.92</v>
      </c>
      <c r="L811" s="220"/>
      <c r="M811" s="220"/>
      <c r="N811" s="220"/>
      <c r="O811" s="220"/>
      <c r="P811" s="220"/>
      <c r="Q811" s="220"/>
      <c r="R811" s="225"/>
      <c r="T811" s="226"/>
      <c r="U811" s="220"/>
      <c r="V811" s="220"/>
      <c r="W811" s="220"/>
      <c r="X811" s="220"/>
      <c r="Y811" s="220"/>
      <c r="Z811" s="220"/>
      <c r="AA811" s="227"/>
      <c r="AT811" s="228" t="s">
        <v>156</v>
      </c>
      <c r="AU811" s="228" t="s">
        <v>99</v>
      </c>
      <c r="AV811" s="10" t="s">
        <v>99</v>
      </c>
      <c r="AW811" s="10" t="s">
        <v>33</v>
      </c>
      <c r="AX811" s="10" t="s">
        <v>75</v>
      </c>
      <c r="AY811" s="228" t="s">
        <v>148</v>
      </c>
    </row>
    <row r="812" spans="2:51" s="10" customFormat="1" ht="14.4" customHeight="1">
      <c r="B812" s="219"/>
      <c r="C812" s="220"/>
      <c r="D812" s="220"/>
      <c r="E812" s="221" t="s">
        <v>5</v>
      </c>
      <c r="F812" s="238" t="s">
        <v>309</v>
      </c>
      <c r="G812" s="220"/>
      <c r="H812" s="220"/>
      <c r="I812" s="220"/>
      <c r="J812" s="220"/>
      <c r="K812" s="224">
        <v>12.54</v>
      </c>
      <c r="L812" s="220"/>
      <c r="M812" s="220"/>
      <c r="N812" s="220"/>
      <c r="O812" s="220"/>
      <c r="P812" s="220"/>
      <c r="Q812" s="220"/>
      <c r="R812" s="225"/>
      <c r="T812" s="226"/>
      <c r="U812" s="220"/>
      <c r="V812" s="220"/>
      <c r="W812" s="220"/>
      <c r="X812" s="220"/>
      <c r="Y812" s="220"/>
      <c r="Z812" s="220"/>
      <c r="AA812" s="227"/>
      <c r="AT812" s="228" t="s">
        <v>156</v>
      </c>
      <c r="AU812" s="228" t="s">
        <v>99</v>
      </c>
      <c r="AV812" s="10" t="s">
        <v>99</v>
      </c>
      <c r="AW812" s="10" t="s">
        <v>33</v>
      </c>
      <c r="AX812" s="10" t="s">
        <v>75</v>
      </c>
      <c r="AY812" s="228" t="s">
        <v>148</v>
      </c>
    </row>
    <row r="813" spans="2:51" s="10" customFormat="1" ht="14.4" customHeight="1">
      <c r="B813" s="219"/>
      <c r="C813" s="220"/>
      <c r="D813" s="220"/>
      <c r="E813" s="221" t="s">
        <v>5</v>
      </c>
      <c r="F813" s="238" t="s">
        <v>311</v>
      </c>
      <c r="G813" s="220"/>
      <c r="H813" s="220"/>
      <c r="I813" s="220"/>
      <c r="J813" s="220"/>
      <c r="K813" s="224">
        <v>17.28</v>
      </c>
      <c r="L813" s="220"/>
      <c r="M813" s="220"/>
      <c r="N813" s="220"/>
      <c r="O813" s="220"/>
      <c r="P813" s="220"/>
      <c r="Q813" s="220"/>
      <c r="R813" s="225"/>
      <c r="T813" s="226"/>
      <c r="U813" s="220"/>
      <c r="V813" s="220"/>
      <c r="W813" s="220"/>
      <c r="X813" s="220"/>
      <c r="Y813" s="220"/>
      <c r="Z813" s="220"/>
      <c r="AA813" s="227"/>
      <c r="AT813" s="228" t="s">
        <v>156</v>
      </c>
      <c r="AU813" s="228" t="s">
        <v>99</v>
      </c>
      <c r="AV813" s="10" t="s">
        <v>99</v>
      </c>
      <c r="AW813" s="10" t="s">
        <v>33</v>
      </c>
      <c r="AX813" s="10" t="s">
        <v>75</v>
      </c>
      <c r="AY813" s="228" t="s">
        <v>148</v>
      </c>
    </row>
    <row r="814" spans="2:51" s="10" customFormat="1" ht="14.4" customHeight="1">
      <c r="B814" s="219"/>
      <c r="C814" s="220"/>
      <c r="D814" s="220"/>
      <c r="E814" s="221" t="s">
        <v>5</v>
      </c>
      <c r="F814" s="238" t="s">
        <v>312</v>
      </c>
      <c r="G814" s="220"/>
      <c r="H814" s="220"/>
      <c r="I814" s="220"/>
      <c r="J814" s="220"/>
      <c r="K814" s="224">
        <v>36.965</v>
      </c>
      <c r="L814" s="220"/>
      <c r="M814" s="220"/>
      <c r="N814" s="220"/>
      <c r="O814" s="220"/>
      <c r="P814" s="220"/>
      <c r="Q814" s="220"/>
      <c r="R814" s="225"/>
      <c r="T814" s="226"/>
      <c r="U814" s="220"/>
      <c r="V814" s="220"/>
      <c r="W814" s="220"/>
      <c r="X814" s="220"/>
      <c r="Y814" s="220"/>
      <c r="Z814" s="220"/>
      <c r="AA814" s="227"/>
      <c r="AT814" s="228" t="s">
        <v>156</v>
      </c>
      <c r="AU814" s="228" t="s">
        <v>99</v>
      </c>
      <c r="AV814" s="10" t="s">
        <v>99</v>
      </c>
      <c r="AW814" s="10" t="s">
        <v>33</v>
      </c>
      <c r="AX814" s="10" t="s">
        <v>75</v>
      </c>
      <c r="AY814" s="228" t="s">
        <v>148</v>
      </c>
    </row>
    <row r="815" spans="2:51" s="10" customFormat="1" ht="14.4" customHeight="1">
      <c r="B815" s="219"/>
      <c r="C815" s="220"/>
      <c r="D815" s="220"/>
      <c r="E815" s="221" t="s">
        <v>5</v>
      </c>
      <c r="F815" s="238" t="s">
        <v>313</v>
      </c>
      <c r="G815" s="220"/>
      <c r="H815" s="220"/>
      <c r="I815" s="220"/>
      <c r="J815" s="220"/>
      <c r="K815" s="224">
        <v>0.998</v>
      </c>
      <c r="L815" s="220"/>
      <c r="M815" s="220"/>
      <c r="N815" s="220"/>
      <c r="O815" s="220"/>
      <c r="P815" s="220"/>
      <c r="Q815" s="220"/>
      <c r="R815" s="225"/>
      <c r="T815" s="226"/>
      <c r="U815" s="220"/>
      <c r="V815" s="220"/>
      <c r="W815" s="220"/>
      <c r="X815" s="220"/>
      <c r="Y815" s="220"/>
      <c r="Z815" s="220"/>
      <c r="AA815" s="227"/>
      <c r="AT815" s="228" t="s">
        <v>156</v>
      </c>
      <c r="AU815" s="228" t="s">
        <v>99</v>
      </c>
      <c r="AV815" s="10" t="s">
        <v>99</v>
      </c>
      <c r="AW815" s="10" t="s">
        <v>33</v>
      </c>
      <c r="AX815" s="10" t="s">
        <v>75</v>
      </c>
      <c r="AY815" s="228" t="s">
        <v>148</v>
      </c>
    </row>
    <row r="816" spans="2:51" s="10" customFormat="1" ht="14.4" customHeight="1">
      <c r="B816" s="219"/>
      <c r="C816" s="220"/>
      <c r="D816" s="220"/>
      <c r="E816" s="221" t="s">
        <v>5</v>
      </c>
      <c r="F816" s="238" t="s">
        <v>314</v>
      </c>
      <c r="G816" s="220"/>
      <c r="H816" s="220"/>
      <c r="I816" s="220"/>
      <c r="J816" s="220"/>
      <c r="K816" s="224">
        <v>6.48</v>
      </c>
      <c r="L816" s="220"/>
      <c r="M816" s="220"/>
      <c r="N816" s="220"/>
      <c r="O816" s="220"/>
      <c r="P816" s="220"/>
      <c r="Q816" s="220"/>
      <c r="R816" s="225"/>
      <c r="T816" s="226"/>
      <c r="U816" s="220"/>
      <c r="V816" s="220"/>
      <c r="W816" s="220"/>
      <c r="X816" s="220"/>
      <c r="Y816" s="220"/>
      <c r="Z816" s="220"/>
      <c r="AA816" s="227"/>
      <c r="AT816" s="228" t="s">
        <v>156</v>
      </c>
      <c r="AU816" s="228" t="s">
        <v>99</v>
      </c>
      <c r="AV816" s="10" t="s">
        <v>99</v>
      </c>
      <c r="AW816" s="10" t="s">
        <v>33</v>
      </c>
      <c r="AX816" s="10" t="s">
        <v>75</v>
      </c>
      <c r="AY816" s="228" t="s">
        <v>148</v>
      </c>
    </row>
    <row r="817" spans="2:51" s="12" customFormat="1" ht="14.4" customHeight="1">
      <c r="B817" s="239"/>
      <c r="C817" s="240"/>
      <c r="D817" s="240"/>
      <c r="E817" s="241" t="s">
        <v>5</v>
      </c>
      <c r="F817" s="242" t="s">
        <v>178</v>
      </c>
      <c r="G817" s="240"/>
      <c r="H817" s="240"/>
      <c r="I817" s="240"/>
      <c r="J817" s="240"/>
      <c r="K817" s="243">
        <v>94.622</v>
      </c>
      <c r="L817" s="240"/>
      <c r="M817" s="240"/>
      <c r="N817" s="240"/>
      <c r="O817" s="240"/>
      <c r="P817" s="240"/>
      <c r="Q817" s="240"/>
      <c r="R817" s="244"/>
      <c r="T817" s="245"/>
      <c r="U817" s="240"/>
      <c r="V817" s="240"/>
      <c r="W817" s="240"/>
      <c r="X817" s="240"/>
      <c r="Y817" s="240"/>
      <c r="Z817" s="240"/>
      <c r="AA817" s="246"/>
      <c r="AT817" s="247" t="s">
        <v>156</v>
      </c>
      <c r="AU817" s="247" t="s">
        <v>99</v>
      </c>
      <c r="AV817" s="12" t="s">
        <v>153</v>
      </c>
      <c r="AW817" s="12" t="s">
        <v>33</v>
      </c>
      <c r="AX817" s="12" t="s">
        <v>83</v>
      </c>
      <c r="AY817" s="247" t="s">
        <v>148</v>
      </c>
    </row>
    <row r="818" spans="2:65" s="1" customFormat="1" ht="45.6" customHeight="1">
      <c r="B818" s="174"/>
      <c r="C818" s="209" t="s">
        <v>666</v>
      </c>
      <c r="D818" s="209" t="s">
        <v>149</v>
      </c>
      <c r="E818" s="210" t="s">
        <v>667</v>
      </c>
      <c r="F818" s="211" t="s">
        <v>668</v>
      </c>
      <c r="G818" s="211"/>
      <c r="H818" s="211"/>
      <c r="I818" s="211"/>
      <c r="J818" s="212" t="s">
        <v>159</v>
      </c>
      <c r="K818" s="213">
        <v>121.556</v>
      </c>
      <c r="L818" s="214">
        <v>0</v>
      </c>
      <c r="M818" s="214"/>
      <c r="N818" s="215">
        <f>ROUND(L818*K818,2)</f>
        <v>0</v>
      </c>
      <c r="O818" s="215"/>
      <c r="P818" s="215"/>
      <c r="Q818" s="215"/>
      <c r="R818" s="178"/>
      <c r="T818" s="216" t="s">
        <v>5</v>
      </c>
      <c r="U818" s="57" t="s">
        <v>40</v>
      </c>
      <c r="V818" s="48"/>
      <c r="W818" s="217">
        <f>V818*K818</f>
        <v>0</v>
      </c>
      <c r="X818" s="217">
        <v>0</v>
      </c>
      <c r="Y818" s="217">
        <f>X818*K818</f>
        <v>0</v>
      </c>
      <c r="Z818" s="217">
        <v>0</v>
      </c>
      <c r="AA818" s="218">
        <f>Z818*K818</f>
        <v>0</v>
      </c>
      <c r="AR818" s="23" t="s">
        <v>238</v>
      </c>
      <c r="AT818" s="23" t="s">
        <v>149</v>
      </c>
      <c r="AU818" s="23" t="s">
        <v>99</v>
      </c>
      <c r="AY818" s="23" t="s">
        <v>148</v>
      </c>
      <c r="BE818" s="133">
        <f>IF(U818="základní",N818,0)</f>
        <v>0</v>
      </c>
      <c r="BF818" s="133">
        <f>IF(U818="snížená",N818,0)</f>
        <v>0</v>
      </c>
      <c r="BG818" s="133">
        <f>IF(U818="zákl. přenesená",N818,0)</f>
        <v>0</v>
      </c>
      <c r="BH818" s="133">
        <f>IF(U818="sníž. přenesená",N818,0)</f>
        <v>0</v>
      </c>
      <c r="BI818" s="133">
        <f>IF(U818="nulová",N818,0)</f>
        <v>0</v>
      </c>
      <c r="BJ818" s="23" t="s">
        <v>83</v>
      </c>
      <c r="BK818" s="133">
        <f>ROUND(L818*K818,2)</f>
        <v>0</v>
      </c>
      <c r="BL818" s="23" t="s">
        <v>238</v>
      </c>
      <c r="BM818" s="23" t="s">
        <v>669</v>
      </c>
    </row>
    <row r="819" spans="2:51" s="10" customFormat="1" ht="14.4" customHeight="1">
      <c r="B819" s="219"/>
      <c r="C819" s="220"/>
      <c r="D819" s="220"/>
      <c r="E819" s="221" t="s">
        <v>5</v>
      </c>
      <c r="F819" s="222" t="s">
        <v>296</v>
      </c>
      <c r="G819" s="223"/>
      <c r="H819" s="223"/>
      <c r="I819" s="223"/>
      <c r="J819" s="220"/>
      <c r="K819" s="224">
        <v>2.9</v>
      </c>
      <c r="L819" s="220"/>
      <c r="M819" s="220"/>
      <c r="N819" s="220"/>
      <c r="O819" s="220"/>
      <c r="P819" s="220"/>
      <c r="Q819" s="220"/>
      <c r="R819" s="225"/>
      <c r="T819" s="226"/>
      <c r="U819" s="220"/>
      <c r="V819" s="220"/>
      <c r="W819" s="220"/>
      <c r="X819" s="220"/>
      <c r="Y819" s="220"/>
      <c r="Z819" s="220"/>
      <c r="AA819" s="227"/>
      <c r="AT819" s="228" t="s">
        <v>156</v>
      </c>
      <c r="AU819" s="228" t="s">
        <v>99</v>
      </c>
      <c r="AV819" s="10" t="s">
        <v>99</v>
      </c>
      <c r="AW819" s="10" t="s">
        <v>33</v>
      </c>
      <c r="AX819" s="10" t="s">
        <v>75</v>
      </c>
      <c r="AY819" s="228" t="s">
        <v>148</v>
      </c>
    </row>
    <row r="820" spans="2:51" s="10" customFormat="1" ht="14.4" customHeight="1">
      <c r="B820" s="219"/>
      <c r="C820" s="220"/>
      <c r="D820" s="220"/>
      <c r="E820" s="221" t="s">
        <v>5</v>
      </c>
      <c r="F820" s="238" t="s">
        <v>299</v>
      </c>
      <c r="G820" s="220"/>
      <c r="H820" s="220"/>
      <c r="I820" s="220"/>
      <c r="J820" s="220"/>
      <c r="K820" s="224">
        <v>7.381</v>
      </c>
      <c r="L820" s="220"/>
      <c r="M820" s="220"/>
      <c r="N820" s="220"/>
      <c r="O820" s="220"/>
      <c r="P820" s="220"/>
      <c r="Q820" s="220"/>
      <c r="R820" s="225"/>
      <c r="T820" s="226"/>
      <c r="U820" s="220"/>
      <c r="V820" s="220"/>
      <c r="W820" s="220"/>
      <c r="X820" s="220"/>
      <c r="Y820" s="220"/>
      <c r="Z820" s="220"/>
      <c r="AA820" s="227"/>
      <c r="AT820" s="228" t="s">
        <v>156</v>
      </c>
      <c r="AU820" s="228" t="s">
        <v>99</v>
      </c>
      <c r="AV820" s="10" t="s">
        <v>99</v>
      </c>
      <c r="AW820" s="10" t="s">
        <v>33</v>
      </c>
      <c r="AX820" s="10" t="s">
        <v>75</v>
      </c>
      <c r="AY820" s="228" t="s">
        <v>148</v>
      </c>
    </row>
    <row r="821" spans="2:51" s="10" customFormat="1" ht="14.4" customHeight="1">
      <c r="B821" s="219"/>
      <c r="C821" s="220"/>
      <c r="D821" s="220"/>
      <c r="E821" s="221" t="s">
        <v>5</v>
      </c>
      <c r="F821" s="238" t="s">
        <v>300</v>
      </c>
      <c r="G821" s="220"/>
      <c r="H821" s="220"/>
      <c r="I821" s="220"/>
      <c r="J821" s="220"/>
      <c r="K821" s="224">
        <v>38.921</v>
      </c>
      <c r="L821" s="220"/>
      <c r="M821" s="220"/>
      <c r="N821" s="220"/>
      <c r="O821" s="220"/>
      <c r="P821" s="220"/>
      <c r="Q821" s="220"/>
      <c r="R821" s="225"/>
      <c r="T821" s="226"/>
      <c r="U821" s="220"/>
      <c r="V821" s="220"/>
      <c r="W821" s="220"/>
      <c r="X821" s="220"/>
      <c r="Y821" s="220"/>
      <c r="Z821" s="220"/>
      <c r="AA821" s="227"/>
      <c r="AT821" s="228" t="s">
        <v>156</v>
      </c>
      <c r="AU821" s="228" t="s">
        <v>99</v>
      </c>
      <c r="AV821" s="10" t="s">
        <v>99</v>
      </c>
      <c r="AW821" s="10" t="s">
        <v>33</v>
      </c>
      <c r="AX821" s="10" t="s">
        <v>75</v>
      </c>
      <c r="AY821" s="228" t="s">
        <v>148</v>
      </c>
    </row>
    <row r="822" spans="2:51" s="10" customFormat="1" ht="14.4" customHeight="1">
      <c r="B822" s="219"/>
      <c r="C822" s="220"/>
      <c r="D822" s="220"/>
      <c r="E822" s="221" t="s">
        <v>5</v>
      </c>
      <c r="F822" s="238" t="s">
        <v>301</v>
      </c>
      <c r="G822" s="220"/>
      <c r="H822" s="220"/>
      <c r="I822" s="220"/>
      <c r="J822" s="220"/>
      <c r="K822" s="224">
        <v>38.58</v>
      </c>
      <c r="L822" s="220"/>
      <c r="M822" s="220"/>
      <c r="N822" s="220"/>
      <c r="O822" s="220"/>
      <c r="P822" s="220"/>
      <c r="Q822" s="220"/>
      <c r="R822" s="225"/>
      <c r="T822" s="226"/>
      <c r="U822" s="220"/>
      <c r="V822" s="220"/>
      <c r="W822" s="220"/>
      <c r="X822" s="220"/>
      <c r="Y822" s="220"/>
      <c r="Z822" s="220"/>
      <c r="AA822" s="227"/>
      <c r="AT822" s="228" t="s">
        <v>156</v>
      </c>
      <c r="AU822" s="228" t="s">
        <v>99</v>
      </c>
      <c r="AV822" s="10" t="s">
        <v>99</v>
      </c>
      <c r="AW822" s="10" t="s">
        <v>33</v>
      </c>
      <c r="AX822" s="10" t="s">
        <v>75</v>
      </c>
      <c r="AY822" s="228" t="s">
        <v>148</v>
      </c>
    </row>
    <row r="823" spans="2:51" s="10" customFormat="1" ht="14.4" customHeight="1">
      <c r="B823" s="219"/>
      <c r="C823" s="220"/>
      <c r="D823" s="220"/>
      <c r="E823" s="221" t="s">
        <v>5</v>
      </c>
      <c r="F823" s="238" t="s">
        <v>302</v>
      </c>
      <c r="G823" s="220"/>
      <c r="H823" s="220"/>
      <c r="I823" s="220"/>
      <c r="J823" s="220"/>
      <c r="K823" s="224">
        <v>1.558</v>
      </c>
      <c r="L823" s="220"/>
      <c r="M823" s="220"/>
      <c r="N823" s="220"/>
      <c r="O823" s="220"/>
      <c r="P823" s="220"/>
      <c r="Q823" s="220"/>
      <c r="R823" s="225"/>
      <c r="T823" s="226"/>
      <c r="U823" s="220"/>
      <c r="V823" s="220"/>
      <c r="W823" s="220"/>
      <c r="X823" s="220"/>
      <c r="Y823" s="220"/>
      <c r="Z823" s="220"/>
      <c r="AA823" s="227"/>
      <c r="AT823" s="228" t="s">
        <v>156</v>
      </c>
      <c r="AU823" s="228" t="s">
        <v>99</v>
      </c>
      <c r="AV823" s="10" t="s">
        <v>99</v>
      </c>
      <c r="AW823" s="10" t="s">
        <v>33</v>
      </c>
      <c r="AX823" s="10" t="s">
        <v>75</v>
      </c>
      <c r="AY823" s="228" t="s">
        <v>148</v>
      </c>
    </row>
    <row r="824" spans="2:51" s="10" customFormat="1" ht="14.4" customHeight="1">
      <c r="B824" s="219"/>
      <c r="C824" s="220"/>
      <c r="D824" s="220"/>
      <c r="E824" s="221" t="s">
        <v>5</v>
      </c>
      <c r="F824" s="238" t="s">
        <v>303</v>
      </c>
      <c r="G824" s="220"/>
      <c r="H824" s="220"/>
      <c r="I824" s="220"/>
      <c r="J824" s="220"/>
      <c r="K824" s="224">
        <v>2.987</v>
      </c>
      <c r="L824" s="220"/>
      <c r="M824" s="220"/>
      <c r="N824" s="220"/>
      <c r="O824" s="220"/>
      <c r="P824" s="220"/>
      <c r="Q824" s="220"/>
      <c r="R824" s="225"/>
      <c r="T824" s="226"/>
      <c r="U824" s="220"/>
      <c r="V824" s="220"/>
      <c r="W824" s="220"/>
      <c r="X824" s="220"/>
      <c r="Y824" s="220"/>
      <c r="Z824" s="220"/>
      <c r="AA824" s="227"/>
      <c r="AT824" s="228" t="s">
        <v>156</v>
      </c>
      <c r="AU824" s="228" t="s">
        <v>99</v>
      </c>
      <c r="AV824" s="10" t="s">
        <v>99</v>
      </c>
      <c r="AW824" s="10" t="s">
        <v>33</v>
      </c>
      <c r="AX824" s="10" t="s">
        <v>75</v>
      </c>
      <c r="AY824" s="228" t="s">
        <v>148</v>
      </c>
    </row>
    <row r="825" spans="2:51" s="10" customFormat="1" ht="14.4" customHeight="1">
      <c r="B825" s="219"/>
      <c r="C825" s="220"/>
      <c r="D825" s="220"/>
      <c r="E825" s="221" t="s">
        <v>5</v>
      </c>
      <c r="F825" s="238" t="s">
        <v>670</v>
      </c>
      <c r="G825" s="220"/>
      <c r="H825" s="220"/>
      <c r="I825" s="220"/>
      <c r="J825" s="220"/>
      <c r="K825" s="224">
        <v>1.424</v>
      </c>
      <c r="L825" s="220"/>
      <c r="M825" s="220"/>
      <c r="N825" s="220"/>
      <c r="O825" s="220"/>
      <c r="P825" s="220"/>
      <c r="Q825" s="220"/>
      <c r="R825" s="225"/>
      <c r="T825" s="226"/>
      <c r="U825" s="220"/>
      <c r="V825" s="220"/>
      <c r="W825" s="220"/>
      <c r="X825" s="220"/>
      <c r="Y825" s="220"/>
      <c r="Z825" s="220"/>
      <c r="AA825" s="227"/>
      <c r="AT825" s="228" t="s">
        <v>156</v>
      </c>
      <c r="AU825" s="228" t="s">
        <v>99</v>
      </c>
      <c r="AV825" s="10" t="s">
        <v>99</v>
      </c>
      <c r="AW825" s="10" t="s">
        <v>33</v>
      </c>
      <c r="AX825" s="10" t="s">
        <v>75</v>
      </c>
      <c r="AY825" s="228" t="s">
        <v>148</v>
      </c>
    </row>
    <row r="826" spans="2:51" s="10" customFormat="1" ht="14.4" customHeight="1">
      <c r="B826" s="219"/>
      <c r="C826" s="220"/>
      <c r="D826" s="220"/>
      <c r="E826" s="221" t="s">
        <v>5</v>
      </c>
      <c r="F826" s="238" t="s">
        <v>305</v>
      </c>
      <c r="G826" s="220"/>
      <c r="H826" s="220"/>
      <c r="I826" s="220"/>
      <c r="J826" s="220"/>
      <c r="K826" s="224">
        <v>0.94</v>
      </c>
      <c r="L826" s="220"/>
      <c r="M826" s="220"/>
      <c r="N826" s="220"/>
      <c r="O826" s="220"/>
      <c r="P826" s="220"/>
      <c r="Q826" s="220"/>
      <c r="R826" s="225"/>
      <c r="T826" s="226"/>
      <c r="U826" s="220"/>
      <c r="V826" s="220"/>
      <c r="W826" s="220"/>
      <c r="X826" s="220"/>
      <c r="Y826" s="220"/>
      <c r="Z826" s="220"/>
      <c r="AA826" s="227"/>
      <c r="AT826" s="228" t="s">
        <v>156</v>
      </c>
      <c r="AU826" s="228" t="s">
        <v>99</v>
      </c>
      <c r="AV826" s="10" t="s">
        <v>99</v>
      </c>
      <c r="AW826" s="10" t="s">
        <v>33</v>
      </c>
      <c r="AX826" s="10" t="s">
        <v>75</v>
      </c>
      <c r="AY826" s="228" t="s">
        <v>148</v>
      </c>
    </row>
    <row r="827" spans="2:51" s="10" customFormat="1" ht="14.4" customHeight="1">
      <c r="B827" s="219"/>
      <c r="C827" s="220"/>
      <c r="D827" s="220"/>
      <c r="E827" s="221" t="s">
        <v>5</v>
      </c>
      <c r="F827" s="238" t="s">
        <v>306</v>
      </c>
      <c r="G827" s="220"/>
      <c r="H827" s="220"/>
      <c r="I827" s="220"/>
      <c r="J827" s="220"/>
      <c r="K827" s="224">
        <v>6.012</v>
      </c>
      <c r="L827" s="220"/>
      <c r="M827" s="220"/>
      <c r="N827" s="220"/>
      <c r="O827" s="220"/>
      <c r="P827" s="220"/>
      <c r="Q827" s="220"/>
      <c r="R827" s="225"/>
      <c r="T827" s="226"/>
      <c r="U827" s="220"/>
      <c r="V827" s="220"/>
      <c r="W827" s="220"/>
      <c r="X827" s="220"/>
      <c r="Y827" s="220"/>
      <c r="Z827" s="220"/>
      <c r="AA827" s="227"/>
      <c r="AT827" s="228" t="s">
        <v>156</v>
      </c>
      <c r="AU827" s="228" t="s">
        <v>99</v>
      </c>
      <c r="AV827" s="10" t="s">
        <v>99</v>
      </c>
      <c r="AW827" s="10" t="s">
        <v>33</v>
      </c>
      <c r="AX827" s="10" t="s">
        <v>75</v>
      </c>
      <c r="AY827" s="228" t="s">
        <v>148</v>
      </c>
    </row>
    <row r="828" spans="2:51" s="10" customFormat="1" ht="14.4" customHeight="1">
      <c r="B828" s="219"/>
      <c r="C828" s="220"/>
      <c r="D828" s="220"/>
      <c r="E828" s="221" t="s">
        <v>5</v>
      </c>
      <c r="F828" s="238" t="s">
        <v>307</v>
      </c>
      <c r="G828" s="220"/>
      <c r="H828" s="220"/>
      <c r="I828" s="220"/>
      <c r="J828" s="220"/>
      <c r="K828" s="224">
        <v>2.999</v>
      </c>
      <c r="L828" s="220"/>
      <c r="M828" s="220"/>
      <c r="N828" s="220"/>
      <c r="O828" s="220"/>
      <c r="P828" s="220"/>
      <c r="Q828" s="220"/>
      <c r="R828" s="225"/>
      <c r="T828" s="226"/>
      <c r="U828" s="220"/>
      <c r="V828" s="220"/>
      <c r="W828" s="220"/>
      <c r="X828" s="220"/>
      <c r="Y828" s="220"/>
      <c r="Z828" s="220"/>
      <c r="AA828" s="227"/>
      <c r="AT828" s="228" t="s">
        <v>156</v>
      </c>
      <c r="AU828" s="228" t="s">
        <v>99</v>
      </c>
      <c r="AV828" s="10" t="s">
        <v>99</v>
      </c>
      <c r="AW828" s="10" t="s">
        <v>33</v>
      </c>
      <c r="AX828" s="10" t="s">
        <v>75</v>
      </c>
      <c r="AY828" s="228" t="s">
        <v>148</v>
      </c>
    </row>
    <row r="829" spans="2:51" s="10" customFormat="1" ht="14.4" customHeight="1">
      <c r="B829" s="219"/>
      <c r="C829" s="220"/>
      <c r="D829" s="220"/>
      <c r="E829" s="221" t="s">
        <v>5</v>
      </c>
      <c r="F829" s="238" t="s">
        <v>308</v>
      </c>
      <c r="G829" s="220"/>
      <c r="H829" s="220"/>
      <c r="I829" s="220"/>
      <c r="J829" s="220"/>
      <c r="K829" s="224">
        <v>16.72</v>
      </c>
      <c r="L829" s="220"/>
      <c r="M829" s="220"/>
      <c r="N829" s="220"/>
      <c r="O829" s="220"/>
      <c r="P829" s="220"/>
      <c r="Q829" s="220"/>
      <c r="R829" s="225"/>
      <c r="T829" s="226"/>
      <c r="U829" s="220"/>
      <c r="V829" s="220"/>
      <c r="W829" s="220"/>
      <c r="X829" s="220"/>
      <c r="Y829" s="220"/>
      <c r="Z829" s="220"/>
      <c r="AA829" s="227"/>
      <c r="AT829" s="228" t="s">
        <v>156</v>
      </c>
      <c r="AU829" s="228" t="s">
        <v>99</v>
      </c>
      <c r="AV829" s="10" t="s">
        <v>99</v>
      </c>
      <c r="AW829" s="10" t="s">
        <v>33</v>
      </c>
      <c r="AX829" s="10" t="s">
        <v>75</v>
      </c>
      <c r="AY829" s="228" t="s">
        <v>148</v>
      </c>
    </row>
    <row r="830" spans="2:51" s="10" customFormat="1" ht="14.4" customHeight="1">
      <c r="B830" s="219"/>
      <c r="C830" s="220"/>
      <c r="D830" s="220"/>
      <c r="E830" s="221" t="s">
        <v>5</v>
      </c>
      <c r="F830" s="238" t="s">
        <v>671</v>
      </c>
      <c r="G830" s="220"/>
      <c r="H830" s="220"/>
      <c r="I830" s="220"/>
      <c r="J830" s="220"/>
      <c r="K830" s="224">
        <v>1.134</v>
      </c>
      <c r="L830" s="220"/>
      <c r="M830" s="220"/>
      <c r="N830" s="220"/>
      <c r="O830" s="220"/>
      <c r="P830" s="220"/>
      <c r="Q830" s="220"/>
      <c r="R830" s="225"/>
      <c r="T830" s="226"/>
      <c r="U830" s="220"/>
      <c r="V830" s="220"/>
      <c r="W830" s="220"/>
      <c r="X830" s="220"/>
      <c r="Y830" s="220"/>
      <c r="Z830" s="220"/>
      <c r="AA830" s="227"/>
      <c r="AT830" s="228" t="s">
        <v>156</v>
      </c>
      <c r="AU830" s="228" t="s">
        <v>99</v>
      </c>
      <c r="AV830" s="10" t="s">
        <v>99</v>
      </c>
      <c r="AW830" s="10" t="s">
        <v>33</v>
      </c>
      <c r="AX830" s="10" t="s">
        <v>75</v>
      </c>
      <c r="AY830" s="228" t="s">
        <v>148</v>
      </c>
    </row>
    <row r="831" spans="2:51" s="12" customFormat="1" ht="14.4" customHeight="1">
      <c r="B831" s="239"/>
      <c r="C831" s="240"/>
      <c r="D831" s="240"/>
      <c r="E831" s="241" t="s">
        <v>5</v>
      </c>
      <c r="F831" s="242" t="s">
        <v>178</v>
      </c>
      <c r="G831" s="240"/>
      <c r="H831" s="240"/>
      <c r="I831" s="240"/>
      <c r="J831" s="240"/>
      <c r="K831" s="243">
        <v>121.556</v>
      </c>
      <c r="L831" s="240"/>
      <c r="M831" s="240"/>
      <c r="N831" s="240"/>
      <c r="O831" s="240"/>
      <c r="P831" s="240"/>
      <c r="Q831" s="240"/>
      <c r="R831" s="244"/>
      <c r="T831" s="245"/>
      <c r="U831" s="240"/>
      <c r="V831" s="240"/>
      <c r="W831" s="240"/>
      <c r="X831" s="240"/>
      <c r="Y831" s="240"/>
      <c r="Z831" s="240"/>
      <c r="AA831" s="246"/>
      <c r="AT831" s="247" t="s">
        <v>156</v>
      </c>
      <c r="AU831" s="247" t="s">
        <v>99</v>
      </c>
      <c r="AV831" s="12" t="s">
        <v>153</v>
      </c>
      <c r="AW831" s="12" t="s">
        <v>33</v>
      </c>
      <c r="AX831" s="12" t="s">
        <v>83</v>
      </c>
      <c r="AY831" s="247" t="s">
        <v>148</v>
      </c>
    </row>
    <row r="832" spans="2:65" s="1" customFormat="1" ht="34.2" customHeight="1">
      <c r="B832" s="174"/>
      <c r="C832" s="209" t="s">
        <v>672</v>
      </c>
      <c r="D832" s="209" t="s">
        <v>149</v>
      </c>
      <c r="E832" s="210" t="s">
        <v>673</v>
      </c>
      <c r="F832" s="211" t="s">
        <v>674</v>
      </c>
      <c r="G832" s="211"/>
      <c r="H832" s="211"/>
      <c r="I832" s="211"/>
      <c r="J832" s="212" t="s">
        <v>159</v>
      </c>
      <c r="K832" s="213">
        <v>3.392</v>
      </c>
      <c r="L832" s="214">
        <v>0</v>
      </c>
      <c r="M832" s="214"/>
      <c r="N832" s="215">
        <f>ROUND(L832*K832,2)</f>
        <v>0</v>
      </c>
      <c r="O832" s="215"/>
      <c r="P832" s="215"/>
      <c r="Q832" s="215"/>
      <c r="R832" s="178"/>
      <c r="T832" s="216" t="s">
        <v>5</v>
      </c>
      <c r="U832" s="57" t="s">
        <v>40</v>
      </c>
      <c r="V832" s="48"/>
      <c r="W832" s="217">
        <f>V832*K832</f>
        <v>0</v>
      </c>
      <c r="X832" s="217">
        <v>0.02403</v>
      </c>
      <c r="Y832" s="217">
        <f>X832*K832</f>
        <v>0.08150976</v>
      </c>
      <c r="Z832" s="217">
        <v>0</v>
      </c>
      <c r="AA832" s="218">
        <f>Z832*K832</f>
        <v>0</v>
      </c>
      <c r="AR832" s="23" t="s">
        <v>238</v>
      </c>
      <c r="AT832" s="23" t="s">
        <v>149</v>
      </c>
      <c r="AU832" s="23" t="s">
        <v>99</v>
      </c>
      <c r="AY832" s="23" t="s">
        <v>148</v>
      </c>
      <c r="BE832" s="133">
        <f>IF(U832="základní",N832,0)</f>
        <v>0</v>
      </c>
      <c r="BF832" s="133">
        <f>IF(U832="snížená",N832,0)</f>
        <v>0</v>
      </c>
      <c r="BG832" s="133">
        <f>IF(U832="zákl. přenesená",N832,0)</f>
        <v>0</v>
      </c>
      <c r="BH832" s="133">
        <f>IF(U832="sníž. přenesená",N832,0)</f>
        <v>0</v>
      </c>
      <c r="BI832" s="133">
        <f>IF(U832="nulová",N832,0)</f>
        <v>0</v>
      </c>
      <c r="BJ832" s="23" t="s">
        <v>83</v>
      </c>
      <c r="BK832" s="133">
        <f>ROUND(L832*K832,2)</f>
        <v>0</v>
      </c>
      <c r="BL832" s="23" t="s">
        <v>238</v>
      </c>
      <c r="BM832" s="23" t="s">
        <v>675</v>
      </c>
    </row>
    <row r="833" spans="2:51" s="10" customFormat="1" ht="14.4" customHeight="1">
      <c r="B833" s="219"/>
      <c r="C833" s="220"/>
      <c r="D833" s="220"/>
      <c r="E833" s="221" t="s">
        <v>5</v>
      </c>
      <c r="F833" s="222" t="s">
        <v>660</v>
      </c>
      <c r="G833" s="223"/>
      <c r="H833" s="223"/>
      <c r="I833" s="223"/>
      <c r="J833" s="220"/>
      <c r="K833" s="224">
        <v>1.995</v>
      </c>
      <c r="L833" s="220"/>
      <c r="M833" s="220"/>
      <c r="N833" s="220"/>
      <c r="O833" s="220"/>
      <c r="P833" s="220"/>
      <c r="Q833" s="220"/>
      <c r="R833" s="225"/>
      <c r="T833" s="226"/>
      <c r="U833" s="220"/>
      <c r="V833" s="220"/>
      <c r="W833" s="220"/>
      <c r="X833" s="220"/>
      <c r="Y833" s="220"/>
      <c r="Z833" s="220"/>
      <c r="AA833" s="227"/>
      <c r="AT833" s="228" t="s">
        <v>156</v>
      </c>
      <c r="AU833" s="228" t="s">
        <v>99</v>
      </c>
      <c r="AV833" s="10" t="s">
        <v>99</v>
      </c>
      <c r="AW833" s="10" t="s">
        <v>33</v>
      </c>
      <c r="AX833" s="10" t="s">
        <v>75</v>
      </c>
      <c r="AY833" s="228" t="s">
        <v>148</v>
      </c>
    </row>
    <row r="834" spans="2:51" s="10" customFormat="1" ht="14.4" customHeight="1">
      <c r="B834" s="219"/>
      <c r="C834" s="220"/>
      <c r="D834" s="220"/>
      <c r="E834" s="221" t="s">
        <v>5</v>
      </c>
      <c r="F834" s="238" t="s">
        <v>661</v>
      </c>
      <c r="G834" s="220"/>
      <c r="H834" s="220"/>
      <c r="I834" s="220"/>
      <c r="J834" s="220"/>
      <c r="K834" s="224">
        <v>1.397</v>
      </c>
      <c r="L834" s="220"/>
      <c r="M834" s="220"/>
      <c r="N834" s="220"/>
      <c r="O834" s="220"/>
      <c r="P834" s="220"/>
      <c r="Q834" s="220"/>
      <c r="R834" s="225"/>
      <c r="T834" s="226"/>
      <c r="U834" s="220"/>
      <c r="V834" s="220"/>
      <c r="W834" s="220"/>
      <c r="X834" s="220"/>
      <c r="Y834" s="220"/>
      <c r="Z834" s="220"/>
      <c r="AA834" s="227"/>
      <c r="AT834" s="228" t="s">
        <v>156</v>
      </c>
      <c r="AU834" s="228" t="s">
        <v>99</v>
      </c>
      <c r="AV834" s="10" t="s">
        <v>99</v>
      </c>
      <c r="AW834" s="10" t="s">
        <v>33</v>
      </c>
      <c r="AX834" s="10" t="s">
        <v>75</v>
      </c>
      <c r="AY834" s="228" t="s">
        <v>148</v>
      </c>
    </row>
    <row r="835" spans="2:51" s="12" customFormat="1" ht="14.4" customHeight="1">
      <c r="B835" s="239"/>
      <c r="C835" s="240"/>
      <c r="D835" s="240"/>
      <c r="E835" s="241" t="s">
        <v>5</v>
      </c>
      <c r="F835" s="242" t="s">
        <v>178</v>
      </c>
      <c r="G835" s="240"/>
      <c r="H835" s="240"/>
      <c r="I835" s="240"/>
      <c r="J835" s="240"/>
      <c r="K835" s="243">
        <v>3.392</v>
      </c>
      <c r="L835" s="240"/>
      <c r="M835" s="240"/>
      <c r="N835" s="240"/>
      <c r="O835" s="240"/>
      <c r="P835" s="240"/>
      <c r="Q835" s="240"/>
      <c r="R835" s="244"/>
      <c r="T835" s="245"/>
      <c r="U835" s="240"/>
      <c r="V835" s="240"/>
      <c r="W835" s="240"/>
      <c r="X835" s="240"/>
      <c r="Y835" s="240"/>
      <c r="Z835" s="240"/>
      <c r="AA835" s="246"/>
      <c r="AT835" s="247" t="s">
        <v>156</v>
      </c>
      <c r="AU835" s="247" t="s">
        <v>99</v>
      </c>
      <c r="AV835" s="12" t="s">
        <v>153</v>
      </c>
      <c r="AW835" s="12" t="s">
        <v>33</v>
      </c>
      <c r="AX835" s="12" t="s">
        <v>83</v>
      </c>
      <c r="AY835" s="247" t="s">
        <v>148</v>
      </c>
    </row>
    <row r="836" spans="2:65" s="1" customFormat="1" ht="22.8" customHeight="1">
      <c r="B836" s="174"/>
      <c r="C836" s="209" t="s">
        <v>676</v>
      </c>
      <c r="D836" s="209" t="s">
        <v>149</v>
      </c>
      <c r="E836" s="210" t="s">
        <v>677</v>
      </c>
      <c r="F836" s="211" t="s">
        <v>678</v>
      </c>
      <c r="G836" s="211"/>
      <c r="H836" s="211"/>
      <c r="I836" s="211"/>
      <c r="J836" s="212" t="s">
        <v>449</v>
      </c>
      <c r="K836" s="250">
        <v>0</v>
      </c>
      <c r="L836" s="214">
        <v>0</v>
      </c>
      <c r="M836" s="214"/>
      <c r="N836" s="215">
        <f>ROUND(L836*K836,2)</f>
        <v>0</v>
      </c>
      <c r="O836" s="215"/>
      <c r="P836" s="215"/>
      <c r="Q836" s="215"/>
      <c r="R836" s="178"/>
      <c r="T836" s="216" t="s">
        <v>5</v>
      </c>
      <c r="U836" s="57" t="s">
        <v>40</v>
      </c>
      <c r="V836" s="48"/>
      <c r="W836" s="217">
        <f>V836*K836</f>
        <v>0</v>
      </c>
      <c r="X836" s="217">
        <v>0</v>
      </c>
      <c r="Y836" s="217">
        <f>X836*K836</f>
        <v>0</v>
      </c>
      <c r="Z836" s="217">
        <v>0</v>
      </c>
      <c r="AA836" s="218">
        <f>Z836*K836</f>
        <v>0</v>
      </c>
      <c r="AR836" s="23" t="s">
        <v>238</v>
      </c>
      <c r="AT836" s="23" t="s">
        <v>149</v>
      </c>
      <c r="AU836" s="23" t="s">
        <v>99</v>
      </c>
      <c r="AY836" s="23" t="s">
        <v>148</v>
      </c>
      <c r="BE836" s="133">
        <f>IF(U836="základní",N836,0)</f>
        <v>0</v>
      </c>
      <c r="BF836" s="133">
        <f>IF(U836="snížená",N836,0)</f>
        <v>0</v>
      </c>
      <c r="BG836" s="133">
        <f>IF(U836="zákl. přenesená",N836,0)</f>
        <v>0</v>
      </c>
      <c r="BH836" s="133">
        <f>IF(U836="sníž. přenesená",N836,0)</f>
        <v>0</v>
      </c>
      <c r="BI836" s="133">
        <f>IF(U836="nulová",N836,0)</f>
        <v>0</v>
      </c>
      <c r="BJ836" s="23" t="s">
        <v>83</v>
      </c>
      <c r="BK836" s="133">
        <f>ROUND(L836*K836,2)</f>
        <v>0</v>
      </c>
      <c r="BL836" s="23" t="s">
        <v>238</v>
      </c>
      <c r="BM836" s="23" t="s">
        <v>679</v>
      </c>
    </row>
    <row r="837" spans="2:63" s="9" customFormat="1" ht="37.4" customHeight="1">
      <c r="B837" s="196"/>
      <c r="C837" s="197"/>
      <c r="D837" s="198" t="s">
        <v>122</v>
      </c>
      <c r="E837" s="198"/>
      <c r="F837" s="198"/>
      <c r="G837" s="198"/>
      <c r="H837" s="198"/>
      <c r="I837" s="198"/>
      <c r="J837" s="198"/>
      <c r="K837" s="198"/>
      <c r="L837" s="198"/>
      <c r="M837" s="198"/>
      <c r="N837" s="248">
        <f>BK837</f>
        <v>0</v>
      </c>
      <c r="O837" s="249"/>
      <c r="P837" s="249"/>
      <c r="Q837" s="249"/>
      <c r="R837" s="199"/>
      <c r="T837" s="200"/>
      <c r="U837" s="197"/>
      <c r="V837" s="197"/>
      <c r="W837" s="201">
        <f>W838</f>
        <v>0</v>
      </c>
      <c r="X837" s="197"/>
      <c r="Y837" s="201">
        <f>Y838</f>
        <v>0</v>
      </c>
      <c r="Z837" s="197"/>
      <c r="AA837" s="202">
        <f>AA838</f>
        <v>0</v>
      </c>
      <c r="AR837" s="203" t="s">
        <v>171</v>
      </c>
      <c r="AT837" s="204" t="s">
        <v>74</v>
      </c>
      <c r="AU837" s="204" t="s">
        <v>75</v>
      </c>
      <c r="AY837" s="203" t="s">
        <v>148</v>
      </c>
      <c r="BK837" s="205">
        <f>BK838</f>
        <v>0</v>
      </c>
    </row>
    <row r="838" spans="2:63" s="9" customFormat="1" ht="19.9" customHeight="1">
      <c r="B838" s="196"/>
      <c r="C838" s="197"/>
      <c r="D838" s="206" t="s">
        <v>123</v>
      </c>
      <c r="E838" s="206"/>
      <c r="F838" s="206"/>
      <c r="G838" s="206"/>
      <c r="H838" s="206"/>
      <c r="I838" s="206"/>
      <c r="J838" s="206"/>
      <c r="K838" s="206"/>
      <c r="L838" s="206"/>
      <c r="M838" s="206"/>
      <c r="N838" s="207">
        <f>BK838</f>
        <v>0</v>
      </c>
      <c r="O838" s="208"/>
      <c r="P838" s="208"/>
      <c r="Q838" s="208"/>
      <c r="R838" s="199"/>
      <c r="T838" s="200"/>
      <c r="U838" s="197"/>
      <c r="V838" s="197"/>
      <c r="W838" s="201">
        <f>SUM(W839:W840)</f>
        <v>0</v>
      </c>
      <c r="X838" s="197"/>
      <c r="Y838" s="201">
        <f>SUM(Y839:Y840)</f>
        <v>0</v>
      </c>
      <c r="Z838" s="197"/>
      <c r="AA838" s="202">
        <f>SUM(AA839:AA840)</f>
        <v>0</v>
      </c>
      <c r="AR838" s="203" t="s">
        <v>171</v>
      </c>
      <c r="AT838" s="204" t="s">
        <v>74</v>
      </c>
      <c r="AU838" s="204" t="s">
        <v>83</v>
      </c>
      <c r="AY838" s="203" t="s">
        <v>148</v>
      </c>
      <c r="BK838" s="205">
        <f>SUM(BK839:BK840)</f>
        <v>0</v>
      </c>
    </row>
    <row r="839" spans="2:65" s="1" customFormat="1" ht="14.4" customHeight="1">
      <c r="B839" s="174"/>
      <c r="C839" s="209" t="s">
        <v>680</v>
      </c>
      <c r="D839" s="209" t="s">
        <v>149</v>
      </c>
      <c r="E839" s="210" t="s">
        <v>681</v>
      </c>
      <c r="F839" s="211" t="s">
        <v>682</v>
      </c>
      <c r="G839" s="211"/>
      <c r="H839" s="211"/>
      <c r="I839" s="211"/>
      <c r="J839" s="212" t="s">
        <v>241</v>
      </c>
      <c r="K839" s="213">
        <v>1</v>
      </c>
      <c r="L839" s="214">
        <v>0</v>
      </c>
      <c r="M839" s="214"/>
      <c r="N839" s="215">
        <f>ROUND(L839*K839,2)</f>
        <v>0</v>
      </c>
      <c r="O839" s="215"/>
      <c r="P839" s="215"/>
      <c r="Q839" s="215"/>
      <c r="R839" s="178"/>
      <c r="T839" s="216" t="s">
        <v>5</v>
      </c>
      <c r="U839" s="57" t="s">
        <v>40</v>
      </c>
      <c r="V839" s="48"/>
      <c r="W839" s="217">
        <f>V839*K839</f>
        <v>0</v>
      </c>
      <c r="X839" s="217">
        <v>0</v>
      </c>
      <c r="Y839" s="217">
        <f>X839*K839</f>
        <v>0</v>
      </c>
      <c r="Z839" s="217">
        <v>0</v>
      </c>
      <c r="AA839" s="218">
        <f>Z839*K839</f>
        <v>0</v>
      </c>
      <c r="AR839" s="23" t="s">
        <v>153</v>
      </c>
      <c r="AT839" s="23" t="s">
        <v>149</v>
      </c>
      <c r="AU839" s="23" t="s">
        <v>99</v>
      </c>
      <c r="AY839" s="23" t="s">
        <v>148</v>
      </c>
      <c r="BE839" s="133">
        <f>IF(U839="základní",N839,0)</f>
        <v>0</v>
      </c>
      <c r="BF839" s="133">
        <f>IF(U839="snížená",N839,0)</f>
        <v>0</v>
      </c>
      <c r="BG839" s="133">
        <f>IF(U839="zákl. přenesená",N839,0)</f>
        <v>0</v>
      </c>
      <c r="BH839" s="133">
        <f>IF(U839="sníž. přenesená",N839,0)</f>
        <v>0</v>
      </c>
      <c r="BI839" s="133">
        <f>IF(U839="nulová",N839,0)</f>
        <v>0</v>
      </c>
      <c r="BJ839" s="23" t="s">
        <v>83</v>
      </c>
      <c r="BK839" s="133">
        <f>ROUND(L839*K839,2)</f>
        <v>0</v>
      </c>
      <c r="BL839" s="23" t="s">
        <v>153</v>
      </c>
      <c r="BM839" s="23" t="s">
        <v>683</v>
      </c>
    </row>
    <row r="840" spans="2:65" s="1" customFormat="1" ht="14.4" customHeight="1">
      <c r="B840" s="174"/>
      <c r="C840" s="209" t="s">
        <v>684</v>
      </c>
      <c r="D840" s="209" t="s">
        <v>149</v>
      </c>
      <c r="E840" s="210" t="s">
        <v>685</v>
      </c>
      <c r="F840" s="211" t="s">
        <v>686</v>
      </c>
      <c r="G840" s="211"/>
      <c r="H840" s="211"/>
      <c r="I840" s="211"/>
      <c r="J840" s="212" t="s">
        <v>241</v>
      </c>
      <c r="K840" s="213">
        <v>1</v>
      </c>
      <c r="L840" s="214">
        <v>0</v>
      </c>
      <c r="M840" s="214"/>
      <c r="N840" s="215">
        <f>ROUND(L840*K840,2)</f>
        <v>0</v>
      </c>
      <c r="O840" s="215"/>
      <c r="P840" s="215"/>
      <c r="Q840" s="215"/>
      <c r="R840" s="178"/>
      <c r="T840" s="216" t="s">
        <v>5</v>
      </c>
      <c r="U840" s="57" t="s">
        <v>40</v>
      </c>
      <c r="V840" s="48"/>
      <c r="W840" s="217">
        <f>V840*K840</f>
        <v>0</v>
      </c>
      <c r="X840" s="217">
        <v>0</v>
      </c>
      <c r="Y840" s="217">
        <f>X840*K840</f>
        <v>0</v>
      </c>
      <c r="Z840" s="217">
        <v>0</v>
      </c>
      <c r="AA840" s="218">
        <f>Z840*K840</f>
        <v>0</v>
      </c>
      <c r="AR840" s="23" t="s">
        <v>153</v>
      </c>
      <c r="AT840" s="23" t="s">
        <v>149</v>
      </c>
      <c r="AU840" s="23" t="s">
        <v>99</v>
      </c>
      <c r="AY840" s="23" t="s">
        <v>148</v>
      </c>
      <c r="BE840" s="133">
        <f>IF(U840="základní",N840,0)</f>
        <v>0</v>
      </c>
      <c r="BF840" s="133">
        <f>IF(U840="snížená",N840,0)</f>
        <v>0</v>
      </c>
      <c r="BG840" s="133">
        <f>IF(U840="zákl. přenesená",N840,0)</f>
        <v>0</v>
      </c>
      <c r="BH840" s="133">
        <f>IF(U840="sníž. přenesená",N840,0)</f>
        <v>0</v>
      </c>
      <c r="BI840" s="133">
        <f>IF(U840="nulová",N840,0)</f>
        <v>0</v>
      </c>
      <c r="BJ840" s="23" t="s">
        <v>83</v>
      </c>
      <c r="BK840" s="133">
        <f>ROUND(L840*K840,2)</f>
        <v>0</v>
      </c>
      <c r="BL840" s="23" t="s">
        <v>153</v>
      </c>
      <c r="BM840" s="23" t="s">
        <v>687</v>
      </c>
    </row>
    <row r="841" spans="2:63" s="1" customFormat="1" ht="49.9" customHeight="1">
      <c r="B841" s="47"/>
      <c r="C841" s="48"/>
      <c r="D841" s="198" t="s">
        <v>688</v>
      </c>
      <c r="E841" s="48"/>
      <c r="F841" s="48"/>
      <c r="G841" s="48"/>
      <c r="H841" s="48"/>
      <c r="I841" s="48"/>
      <c r="J841" s="48"/>
      <c r="K841" s="48"/>
      <c r="L841" s="48"/>
      <c r="M841" s="48"/>
      <c r="N841" s="261">
        <f>BK841</f>
        <v>0</v>
      </c>
      <c r="O841" s="262"/>
      <c r="P841" s="262"/>
      <c r="Q841" s="262"/>
      <c r="R841" s="49"/>
      <c r="T841" s="263"/>
      <c r="U841" s="48"/>
      <c r="V841" s="48"/>
      <c r="W841" s="48"/>
      <c r="X841" s="48"/>
      <c r="Y841" s="48"/>
      <c r="Z841" s="48"/>
      <c r="AA841" s="95"/>
      <c r="AT841" s="23" t="s">
        <v>74</v>
      </c>
      <c r="AU841" s="23" t="s">
        <v>75</v>
      </c>
      <c r="AY841" s="23" t="s">
        <v>689</v>
      </c>
      <c r="BK841" s="133">
        <f>SUM(BK842:BK846)</f>
        <v>0</v>
      </c>
    </row>
    <row r="842" spans="2:63" s="1" customFormat="1" ht="22.3" customHeight="1">
      <c r="B842" s="47"/>
      <c r="C842" s="264" t="s">
        <v>5</v>
      </c>
      <c r="D842" s="264" t="s">
        <v>149</v>
      </c>
      <c r="E842" s="265" t="s">
        <v>5</v>
      </c>
      <c r="F842" s="266" t="s">
        <v>5</v>
      </c>
      <c r="G842" s="266"/>
      <c r="H842" s="266"/>
      <c r="I842" s="266"/>
      <c r="J842" s="267" t="s">
        <v>5</v>
      </c>
      <c r="K842" s="250"/>
      <c r="L842" s="214"/>
      <c r="M842" s="268"/>
      <c r="N842" s="268">
        <f>BK842</f>
        <v>0</v>
      </c>
      <c r="O842" s="268"/>
      <c r="P842" s="268"/>
      <c r="Q842" s="268"/>
      <c r="R842" s="49"/>
      <c r="T842" s="216" t="s">
        <v>5</v>
      </c>
      <c r="U842" s="269" t="s">
        <v>40</v>
      </c>
      <c r="V842" s="48"/>
      <c r="W842" s="48"/>
      <c r="X842" s="48"/>
      <c r="Y842" s="48"/>
      <c r="Z842" s="48"/>
      <c r="AA842" s="95"/>
      <c r="AT842" s="23" t="s">
        <v>689</v>
      </c>
      <c r="AU842" s="23" t="s">
        <v>83</v>
      </c>
      <c r="AY842" s="23" t="s">
        <v>689</v>
      </c>
      <c r="BE842" s="133">
        <f>IF(U842="základní",N842,0)</f>
        <v>0</v>
      </c>
      <c r="BF842" s="133">
        <f>IF(U842="snížená",N842,0)</f>
        <v>0</v>
      </c>
      <c r="BG842" s="133">
        <f>IF(U842="zákl. přenesená",N842,0)</f>
        <v>0</v>
      </c>
      <c r="BH842" s="133">
        <f>IF(U842="sníž. přenesená",N842,0)</f>
        <v>0</v>
      </c>
      <c r="BI842" s="133">
        <f>IF(U842="nulová",N842,0)</f>
        <v>0</v>
      </c>
      <c r="BJ842" s="23" t="s">
        <v>83</v>
      </c>
      <c r="BK842" s="133">
        <f>L842*K842</f>
        <v>0</v>
      </c>
    </row>
    <row r="843" spans="2:63" s="1" customFormat="1" ht="22.3" customHeight="1">
      <c r="B843" s="47"/>
      <c r="C843" s="264" t="s">
        <v>5</v>
      </c>
      <c r="D843" s="264" t="s">
        <v>149</v>
      </c>
      <c r="E843" s="265" t="s">
        <v>5</v>
      </c>
      <c r="F843" s="266" t="s">
        <v>5</v>
      </c>
      <c r="G843" s="266"/>
      <c r="H843" s="266"/>
      <c r="I843" s="266"/>
      <c r="J843" s="267" t="s">
        <v>5</v>
      </c>
      <c r="K843" s="250"/>
      <c r="L843" s="214"/>
      <c r="M843" s="268"/>
      <c r="N843" s="268">
        <f>BK843</f>
        <v>0</v>
      </c>
      <c r="O843" s="268"/>
      <c r="P843" s="268"/>
      <c r="Q843" s="268"/>
      <c r="R843" s="49"/>
      <c r="T843" s="216" t="s">
        <v>5</v>
      </c>
      <c r="U843" s="269" t="s">
        <v>40</v>
      </c>
      <c r="V843" s="48"/>
      <c r="W843" s="48"/>
      <c r="X843" s="48"/>
      <c r="Y843" s="48"/>
      <c r="Z843" s="48"/>
      <c r="AA843" s="95"/>
      <c r="AT843" s="23" t="s">
        <v>689</v>
      </c>
      <c r="AU843" s="23" t="s">
        <v>83</v>
      </c>
      <c r="AY843" s="23" t="s">
        <v>689</v>
      </c>
      <c r="BE843" s="133">
        <f>IF(U843="základní",N843,0)</f>
        <v>0</v>
      </c>
      <c r="BF843" s="133">
        <f>IF(U843="snížená",N843,0)</f>
        <v>0</v>
      </c>
      <c r="BG843" s="133">
        <f>IF(U843="zákl. přenesená",N843,0)</f>
        <v>0</v>
      </c>
      <c r="BH843" s="133">
        <f>IF(U843="sníž. přenesená",N843,0)</f>
        <v>0</v>
      </c>
      <c r="BI843" s="133">
        <f>IF(U843="nulová",N843,0)</f>
        <v>0</v>
      </c>
      <c r="BJ843" s="23" t="s">
        <v>83</v>
      </c>
      <c r="BK843" s="133">
        <f>L843*K843</f>
        <v>0</v>
      </c>
    </row>
    <row r="844" spans="2:63" s="1" customFormat="1" ht="22.3" customHeight="1">
      <c r="B844" s="47"/>
      <c r="C844" s="264" t="s">
        <v>5</v>
      </c>
      <c r="D844" s="264" t="s">
        <v>149</v>
      </c>
      <c r="E844" s="265" t="s">
        <v>5</v>
      </c>
      <c r="F844" s="266" t="s">
        <v>5</v>
      </c>
      <c r="G844" s="266"/>
      <c r="H844" s="266"/>
      <c r="I844" s="266"/>
      <c r="J844" s="267" t="s">
        <v>5</v>
      </c>
      <c r="K844" s="250"/>
      <c r="L844" s="214"/>
      <c r="M844" s="268"/>
      <c r="N844" s="268">
        <f>BK844</f>
        <v>0</v>
      </c>
      <c r="O844" s="268"/>
      <c r="P844" s="268"/>
      <c r="Q844" s="268"/>
      <c r="R844" s="49"/>
      <c r="T844" s="216" t="s">
        <v>5</v>
      </c>
      <c r="U844" s="269" t="s">
        <v>40</v>
      </c>
      <c r="V844" s="48"/>
      <c r="W844" s="48"/>
      <c r="X844" s="48"/>
      <c r="Y844" s="48"/>
      <c r="Z844" s="48"/>
      <c r="AA844" s="95"/>
      <c r="AT844" s="23" t="s">
        <v>689</v>
      </c>
      <c r="AU844" s="23" t="s">
        <v>83</v>
      </c>
      <c r="AY844" s="23" t="s">
        <v>689</v>
      </c>
      <c r="BE844" s="133">
        <f>IF(U844="základní",N844,0)</f>
        <v>0</v>
      </c>
      <c r="BF844" s="133">
        <f>IF(U844="snížená",N844,0)</f>
        <v>0</v>
      </c>
      <c r="BG844" s="133">
        <f>IF(U844="zákl. přenesená",N844,0)</f>
        <v>0</v>
      </c>
      <c r="BH844" s="133">
        <f>IF(U844="sníž. přenesená",N844,0)</f>
        <v>0</v>
      </c>
      <c r="BI844" s="133">
        <f>IF(U844="nulová",N844,0)</f>
        <v>0</v>
      </c>
      <c r="BJ844" s="23" t="s">
        <v>83</v>
      </c>
      <c r="BK844" s="133">
        <f>L844*K844</f>
        <v>0</v>
      </c>
    </row>
    <row r="845" spans="2:63" s="1" customFormat="1" ht="22.3" customHeight="1">
      <c r="B845" s="47"/>
      <c r="C845" s="264" t="s">
        <v>5</v>
      </c>
      <c r="D845" s="264" t="s">
        <v>149</v>
      </c>
      <c r="E845" s="265" t="s">
        <v>5</v>
      </c>
      <c r="F845" s="266" t="s">
        <v>5</v>
      </c>
      <c r="G845" s="266"/>
      <c r="H845" s="266"/>
      <c r="I845" s="266"/>
      <c r="J845" s="267" t="s">
        <v>5</v>
      </c>
      <c r="K845" s="250"/>
      <c r="L845" s="214"/>
      <c r="M845" s="268"/>
      <c r="N845" s="268">
        <f>BK845</f>
        <v>0</v>
      </c>
      <c r="O845" s="268"/>
      <c r="P845" s="268"/>
      <c r="Q845" s="268"/>
      <c r="R845" s="49"/>
      <c r="T845" s="216" t="s">
        <v>5</v>
      </c>
      <c r="U845" s="269" t="s">
        <v>40</v>
      </c>
      <c r="V845" s="48"/>
      <c r="W845" s="48"/>
      <c r="X845" s="48"/>
      <c r="Y845" s="48"/>
      <c r="Z845" s="48"/>
      <c r="AA845" s="95"/>
      <c r="AT845" s="23" t="s">
        <v>689</v>
      </c>
      <c r="AU845" s="23" t="s">
        <v>83</v>
      </c>
      <c r="AY845" s="23" t="s">
        <v>689</v>
      </c>
      <c r="BE845" s="133">
        <f>IF(U845="základní",N845,0)</f>
        <v>0</v>
      </c>
      <c r="BF845" s="133">
        <f>IF(U845="snížená",N845,0)</f>
        <v>0</v>
      </c>
      <c r="BG845" s="133">
        <f>IF(U845="zákl. přenesená",N845,0)</f>
        <v>0</v>
      </c>
      <c r="BH845" s="133">
        <f>IF(U845="sníž. přenesená",N845,0)</f>
        <v>0</v>
      </c>
      <c r="BI845" s="133">
        <f>IF(U845="nulová",N845,0)</f>
        <v>0</v>
      </c>
      <c r="BJ845" s="23" t="s">
        <v>83</v>
      </c>
      <c r="BK845" s="133">
        <f>L845*K845</f>
        <v>0</v>
      </c>
    </row>
    <row r="846" spans="2:63" s="1" customFormat="1" ht="22.3" customHeight="1">
      <c r="B846" s="47"/>
      <c r="C846" s="264" t="s">
        <v>5</v>
      </c>
      <c r="D846" s="264" t="s">
        <v>149</v>
      </c>
      <c r="E846" s="265" t="s">
        <v>5</v>
      </c>
      <c r="F846" s="266" t="s">
        <v>5</v>
      </c>
      <c r="G846" s="266"/>
      <c r="H846" s="266"/>
      <c r="I846" s="266"/>
      <c r="J846" s="267" t="s">
        <v>5</v>
      </c>
      <c r="K846" s="250"/>
      <c r="L846" s="214"/>
      <c r="M846" s="268"/>
      <c r="N846" s="268">
        <f>BK846</f>
        <v>0</v>
      </c>
      <c r="O846" s="268"/>
      <c r="P846" s="268"/>
      <c r="Q846" s="268"/>
      <c r="R846" s="49"/>
      <c r="T846" s="216" t="s">
        <v>5</v>
      </c>
      <c r="U846" s="269" t="s">
        <v>40</v>
      </c>
      <c r="V846" s="73"/>
      <c r="W846" s="73"/>
      <c r="X846" s="73"/>
      <c r="Y846" s="73"/>
      <c r="Z846" s="73"/>
      <c r="AA846" s="75"/>
      <c r="AT846" s="23" t="s">
        <v>689</v>
      </c>
      <c r="AU846" s="23" t="s">
        <v>83</v>
      </c>
      <c r="AY846" s="23" t="s">
        <v>689</v>
      </c>
      <c r="BE846" s="133">
        <f>IF(U846="základní",N846,0)</f>
        <v>0</v>
      </c>
      <c r="BF846" s="133">
        <f>IF(U846="snížená",N846,0)</f>
        <v>0</v>
      </c>
      <c r="BG846" s="133">
        <f>IF(U846="zákl. přenesená",N846,0)</f>
        <v>0</v>
      </c>
      <c r="BH846" s="133">
        <f>IF(U846="sníž. přenesená",N846,0)</f>
        <v>0</v>
      </c>
      <c r="BI846" s="133">
        <f>IF(U846="nulová",N846,0)</f>
        <v>0</v>
      </c>
      <c r="BJ846" s="23" t="s">
        <v>83</v>
      </c>
      <c r="BK846" s="133">
        <f>L846*K846</f>
        <v>0</v>
      </c>
    </row>
    <row r="847" spans="2:18" s="1" customFormat="1" ht="6.95" customHeight="1">
      <c r="B847" s="76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8"/>
    </row>
  </sheetData>
  <mergeCells count="99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6:Q106"/>
    <mergeCell ref="D107:H107"/>
    <mergeCell ref="N107:Q107"/>
    <mergeCell ref="D108:H108"/>
    <mergeCell ref="N108:Q108"/>
    <mergeCell ref="D109:H109"/>
    <mergeCell ref="N109:Q109"/>
    <mergeCell ref="D110:H110"/>
    <mergeCell ref="N110:Q110"/>
    <mergeCell ref="D111:H111"/>
    <mergeCell ref="N111:Q111"/>
    <mergeCell ref="N112:Q112"/>
    <mergeCell ref="L114:Q114"/>
    <mergeCell ref="C120:Q120"/>
    <mergeCell ref="F122:P122"/>
    <mergeCell ref="F123:P123"/>
    <mergeCell ref="M125:P125"/>
    <mergeCell ref="M127:Q127"/>
    <mergeCell ref="M128:Q128"/>
    <mergeCell ref="F130:I130"/>
    <mergeCell ref="L130:M130"/>
    <mergeCell ref="N130:Q130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45:I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F160:I160"/>
    <mergeCell ref="F161:I161"/>
    <mergeCell ref="F162:I162"/>
    <mergeCell ref="F163:I163"/>
    <mergeCell ref="L163:M163"/>
    <mergeCell ref="N163:Q163"/>
    <mergeCell ref="F164:I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F172:I172"/>
    <mergeCell ref="F173:I173"/>
    <mergeCell ref="F174:I174"/>
    <mergeCell ref="L174:M174"/>
    <mergeCell ref="N174:Q174"/>
    <mergeCell ref="F175:I175"/>
    <mergeCell ref="F176:I176"/>
    <mergeCell ref="F177:I177"/>
    <mergeCell ref="F178:I178"/>
    <mergeCell ref="F179:I179"/>
    <mergeCell ref="F180:I180"/>
    <mergeCell ref="F181:I181"/>
    <mergeCell ref="F183:I183"/>
    <mergeCell ref="L183:M183"/>
    <mergeCell ref="N183:Q183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F193:I193"/>
    <mergeCell ref="F194:I194"/>
    <mergeCell ref="F195:I195"/>
    <mergeCell ref="F196:I196"/>
    <mergeCell ref="L196:M196"/>
    <mergeCell ref="N196:Q196"/>
    <mergeCell ref="F197:I197"/>
    <mergeCell ref="F198:I198"/>
    <mergeCell ref="L198:M198"/>
    <mergeCell ref="N198:Q198"/>
    <mergeCell ref="F199:I199"/>
    <mergeCell ref="F200:I200"/>
    <mergeCell ref="F201:I201"/>
    <mergeCell ref="F202:I202"/>
    <mergeCell ref="L202:M202"/>
    <mergeCell ref="N202:Q202"/>
    <mergeCell ref="F203:I203"/>
    <mergeCell ref="F204:I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F211:I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L237:M237"/>
    <mergeCell ref="N237:Q237"/>
    <mergeCell ref="F238:I238"/>
    <mergeCell ref="F239:I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L265:M265"/>
    <mergeCell ref="N265:Q265"/>
    <mergeCell ref="F266:I266"/>
    <mergeCell ref="F267:I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L293:M293"/>
    <mergeCell ref="N293:Q293"/>
    <mergeCell ref="F294:I294"/>
    <mergeCell ref="F295:I295"/>
    <mergeCell ref="F296:I296"/>
    <mergeCell ref="F297:I297"/>
    <mergeCell ref="L297:M297"/>
    <mergeCell ref="N297:Q297"/>
    <mergeCell ref="F298:I298"/>
    <mergeCell ref="F299:I299"/>
    <mergeCell ref="L299:M299"/>
    <mergeCell ref="N299:Q299"/>
    <mergeCell ref="F300:I300"/>
    <mergeCell ref="F301:I301"/>
    <mergeCell ref="F302:I302"/>
    <mergeCell ref="F303:I303"/>
    <mergeCell ref="F304:I304"/>
    <mergeCell ref="F305:I305"/>
    <mergeCell ref="L305:M305"/>
    <mergeCell ref="N305:Q305"/>
    <mergeCell ref="F306:I306"/>
    <mergeCell ref="F307:I307"/>
    <mergeCell ref="L307:M307"/>
    <mergeCell ref="N307:Q307"/>
    <mergeCell ref="F308:I308"/>
    <mergeCell ref="F309:I309"/>
    <mergeCell ref="L309:M309"/>
    <mergeCell ref="N309:Q309"/>
    <mergeCell ref="F310:I310"/>
    <mergeCell ref="F311:I311"/>
    <mergeCell ref="L311:M311"/>
    <mergeCell ref="N311:Q311"/>
    <mergeCell ref="F312:I312"/>
    <mergeCell ref="F313:I313"/>
    <mergeCell ref="F314:I314"/>
    <mergeCell ref="F315:I315"/>
    <mergeCell ref="F316:I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L324:M324"/>
    <mergeCell ref="N324:Q324"/>
    <mergeCell ref="F325:I325"/>
    <mergeCell ref="F326:I326"/>
    <mergeCell ref="F327:I327"/>
    <mergeCell ref="F328:I328"/>
    <mergeCell ref="F329:I329"/>
    <mergeCell ref="F330:I330"/>
    <mergeCell ref="F331:I331"/>
    <mergeCell ref="L331:M331"/>
    <mergeCell ref="N331:Q331"/>
    <mergeCell ref="F332:I332"/>
    <mergeCell ref="F334:I334"/>
    <mergeCell ref="L334:M334"/>
    <mergeCell ref="N334:Q334"/>
    <mergeCell ref="F335:I335"/>
    <mergeCell ref="L335:M335"/>
    <mergeCell ref="N335:Q335"/>
    <mergeCell ref="F336:I336"/>
    <mergeCell ref="L336:M336"/>
    <mergeCell ref="N336:Q336"/>
    <mergeCell ref="F337:I337"/>
    <mergeCell ref="L337:M337"/>
    <mergeCell ref="N337:Q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43:I343"/>
    <mergeCell ref="L343:M343"/>
    <mergeCell ref="N343:Q343"/>
    <mergeCell ref="F346:I346"/>
    <mergeCell ref="L346:M346"/>
    <mergeCell ref="N346:Q346"/>
    <mergeCell ref="F347:I347"/>
    <mergeCell ref="L347:M347"/>
    <mergeCell ref="N347:Q347"/>
    <mergeCell ref="F348:I348"/>
    <mergeCell ref="L348:M348"/>
    <mergeCell ref="N348:Q348"/>
    <mergeCell ref="F349:I349"/>
    <mergeCell ref="L349:M349"/>
    <mergeCell ref="N349:Q349"/>
    <mergeCell ref="F350:I350"/>
    <mergeCell ref="F351:I351"/>
    <mergeCell ref="L351:M351"/>
    <mergeCell ref="N351:Q351"/>
    <mergeCell ref="F352:I352"/>
    <mergeCell ref="L352:M352"/>
    <mergeCell ref="N352:Q352"/>
    <mergeCell ref="F353:I353"/>
    <mergeCell ref="F354:I354"/>
    <mergeCell ref="F355:I355"/>
    <mergeCell ref="F356:I356"/>
    <mergeCell ref="L356:M356"/>
    <mergeCell ref="N356:Q356"/>
    <mergeCell ref="F357:I357"/>
    <mergeCell ref="L357:M357"/>
    <mergeCell ref="N357:Q357"/>
    <mergeCell ref="F358:I358"/>
    <mergeCell ref="F359:I359"/>
    <mergeCell ref="L359:M359"/>
    <mergeCell ref="N359:Q359"/>
    <mergeCell ref="F361:I361"/>
    <mergeCell ref="L361:M361"/>
    <mergeCell ref="N361:Q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F382:I382"/>
    <mergeCell ref="F383:I383"/>
    <mergeCell ref="F384:I384"/>
    <mergeCell ref="F385:I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L391:M391"/>
    <mergeCell ref="N391:Q391"/>
    <mergeCell ref="F392:I392"/>
    <mergeCell ref="F393:I393"/>
    <mergeCell ref="F394:I394"/>
    <mergeCell ref="F395:I395"/>
    <mergeCell ref="F396:I396"/>
    <mergeCell ref="L396:M396"/>
    <mergeCell ref="N396:Q396"/>
    <mergeCell ref="F397:I397"/>
    <mergeCell ref="F398:I398"/>
    <mergeCell ref="F399:I399"/>
    <mergeCell ref="F400:I400"/>
    <mergeCell ref="F401:I401"/>
    <mergeCell ref="F402:I402"/>
    <mergeCell ref="F403:I403"/>
    <mergeCell ref="F404:I404"/>
    <mergeCell ref="F405:I405"/>
    <mergeCell ref="F406:I406"/>
    <mergeCell ref="F407:I407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17:I417"/>
    <mergeCell ref="F418:I418"/>
    <mergeCell ref="F419:I419"/>
    <mergeCell ref="F420:I420"/>
    <mergeCell ref="F421:I421"/>
    <mergeCell ref="F422:I422"/>
    <mergeCell ref="F423:I423"/>
    <mergeCell ref="F424:I424"/>
    <mergeCell ref="L424:M424"/>
    <mergeCell ref="N424:Q424"/>
    <mergeCell ref="F425:I425"/>
    <mergeCell ref="F426:I426"/>
    <mergeCell ref="F427:I427"/>
    <mergeCell ref="F428:I428"/>
    <mergeCell ref="F429:I429"/>
    <mergeCell ref="F430:I430"/>
    <mergeCell ref="F431:I431"/>
    <mergeCell ref="F432:I432"/>
    <mergeCell ref="F433:I433"/>
    <mergeCell ref="F434:I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F451:I451"/>
    <mergeCell ref="F452:I452"/>
    <mergeCell ref="L452:M452"/>
    <mergeCell ref="N452:Q452"/>
    <mergeCell ref="F453:I453"/>
    <mergeCell ref="F454:I454"/>
    <mergeCell ref="F455:I455"/>
    <mergeCell ref="F456:I456"/>
    <mergeCell ref="F457:I457"/>
    <mergeCell ref="F458:I458"/>
    <mergeCell ref="F459:I459"/>
    <mergeCell ref="F460:I460"/>
    <mergeCell ref="F461:I461"/>
    <mergeCell ref="F462:I462"/>
    <mergeCell ref="F463:I463"/>
    <mergeCell ref="F464:I464"/>
    <mergeCell ref="F465:I465"/>
    <mergeCell ref="F466:I466"/>
    <mergeCell ref="F467:I467"/>
    <mergeCell ref="F468:I468"/>
    <mergeCell ref="F469:I469"/>
    <mergeCell ref="F470:I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L480:M480"/>
    <mergeCell ref="N480:Q480"/>
    <mergeCell ref="F481:I481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90:I490"/>
    <mergeCell ref="F491:I491"/>
    <mergeCell ref="F492:I492"/>
    <mergeCell ref="F493:I493"/>
    <mergeCell ref="F494:I494"/>
    <mergeCell ref="F495:I495"/>
    <mergeCell ref="F496:I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F505:I505"/>
    <mergeCell ref="F506:I506"/>
    <mergeCell ref="F507:I507"/>
    <mergeCell ref="F508:I508"/>
    <mergeCell ref="L508:M508"/>
    <mergeCell ref="N508:Q508"/>
    <mergeCell ref="F509:I509"/>
    <mergeCell ref="F510:I510"/>
    <mergeCell ref="F511:I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L536:M536"/>
    <mergeCell ref="N536:Q536"/>
    <mergeCell ref="F537:I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L564:M564"/>
    <mergeCell ref="N564:Q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F578:I578"/>
    <mergeCell ref="F579:I579"/>
    <mergeCell ref="F580:I580"/>
    <mergeCell ref="F581:I581"/>
    <mergeCell ref="F582:I582"/>
    <mergeCell ref="F583:I583"/>
    <mergeCell ref="F584:I584"/>
    <mergeCell ref="F585:I585"/>
    <mergeCell ref="F586:I586"/>
    <mergeCell ref="F587:I587"/>
    <mergeCell ref="F588:I588"/>
    <mergeCell ref="F589:I589"/>
    <mergeCell ref="F590:I590"/>
    <mergeCell ref="F591:I591"/>
    <mergeCell ref="F592:I592"/>
    <mergeCell ref="L592:M592"/>
    <mergeCell ref="N592:Q592"/>
    <mergeCell ref="F593:I593"/>
    <mergeCell ref="F594:I594"/>
    <mergeCell ref="F595:I595"/>
    <mergeCell ref="F596:I596"/>
    <mergeCell ref="L596:M596"/>
    <mergeCell ref="N596:Q596"/>
    <mergeCell ref="F597:I597"/>
    <mergeCell ref="L597:M597"/>
    <mergeCell ref="N597:Q597"/>
    <mergeCell ref="F598:I598"/>
    <mergeCell ref="L598:M598"/>
    <mergeCell ref="N598:Q598"/>
    <mergeCell ref="F599:I599"/>
    <mergeCell ref="L599:M599"/>
    <mergeCell ref="N599:Q599"/>
    <mergeCell ref="F600:I600"/>
    <mergeCell ref="L600:M600"/>
    <mergeCell ref="N600:Q600"/>
    <mergeCell ref="F601:I601"/>
    <mergeCell ref="L601:M601"/>
    <mergeCell ref="N601:Q601"/>
    <mergeCell ref="F602:I602"/>
    <mergeCell ref="L602:M602"/>
    <mergeCell ref="N602:Q602"/>
    <mergeCell ref="F603:I603"/>
    <mergeCell ref="L603:M603"/>
    <mergeCell ref="N603:Q603"/>
    <mergeCell ref="F604:I604"/>
    <mergeCell ref="L604:M604"/>
    <mergeCell ref="N604:Q604"/>
    <mergeCell ref="F605:I605"/>
    <mergeCell ref="F607:I607"/>
    <mergeCell ref="L607:M607"/>
    <mergeCell ref="N607:Q607"/>
    <mergeCell ref="F608:I608"/>
    <mergeCell ref="F609:I609"/>
    <mergeCell ref="L609:M609"/>
    <mergeCell ref="N609:Q609"/>
    <mergeCell ref="F610:I610"/>
    <mergeCell ref="F611:I611"/>
    <mergeCell ref="L611:M611"/>
    <mergeCell ref="N611:Q611"/>
    <mergeCell ref="F613:I613"/>
    <mergeCell ref="L613:M613"/>
    <mergeCell ref="N613:Q613"/>
    <mergeCell ref="F614:I614"/>
    <mergeCell ref="F615:I615"/>
    <mergeCell ref="F616:I616"/>
    <mergeCell ref="F617:I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F636:I636"/>
    <mergeCell ref="F637:I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F648:I648"/>
    <mergeCell ref="L648:M648"/>
    <mergeCell ref="N648:Q648"/>
    <mergeCell ref="F649:I649"/>
    <mergeCell ref="F650:I650"/>
    <mergeCell ref="F651:I651"/>
    <mergeCell ref="F652:I652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F667:I667"/>
    <mergeCell ref="F668:I668"/>
    <mergeCell ref="F669:I669"/>
    <mergeCell ref="F670:I670"/>
    <mergeCell ref="F671:I671"/>
    <mergeCell ref="F672:I672"/>
    <mergeCell ref="F673:I673"/>
    <mergeCell ref="F674:I674"/>
    <mergeCell ref="F675:I675"/>
    <mergeCell ref="F676:I676"/>
    <mergeCell ref="F677:I677"/>
    <mergeCell ref="F678:I678"/>
    <mergeCell ref="F679:I679"/>
    <mergeCell ref="F680:I680"/>
    <mergeCell ref="F681:I681"/>
    <mergeCell ref="F682:I682"/>
    <mergeCell ref="F683:I683"/>
    <mergeCell ref="L683:M683"/>
    <mergeCell ref="N683:Q683"/>
    <mergeCell ref="F684:I684"/>
    <mergeCell ref="F685:I685"/>
    <mergeCell ref="F686:I686"/>
    <mergeCell ref="F687:I687"/>
    <mergeCell ref="F688:I688"/>
    <mergeCell ref="F689:I689"/>
    <mergeCell ref="F690:I690"/>
    <mergeCell ref="F691:I691"/>
    <mergeCell ref="F692:I692"/>
    <mergeCell ref="F693:I693"/>
    <mergeCell ref="F694:I694"/>
    <mergeCell ref="F695:I695"/>
    <mergeCell ref="F696:I696"/>
    <mergeCell ref="F697:I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F708:I708"/>
    <mergeCell ref="F709:I709"/>
    <mergeCell ref="F710:I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L718:M718"/>
    <mergeCell ref="N718:Q718"/>
    <mergeCell ref="F719:I719"/>
    <mergeCell ref="F720:I720"/>
    <mergeCell ref="F721:I721"/>
    <mergeCell ref="F722:I722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31:I731"/>
    <mergeCell ref="F732:I732"/>
    <mergeCell ref="F733:I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L753:M753"/>
    <mergeCell ref="N753:Q753"/>
    <mergeCell ref="F754:I754"/>
    <mergeCell ref="F755:I755"/>
    <mergeCell ref="F756:I756"/>
    <mergeCell ref="L756:M756"/>
    <mergeCell ref="N756:Q756"/>
    <mergeCell ref="F757:I757"/>
    <mergeCell ref="F758:I758"/>
    <mergeCell ref="F759:I759"/>
    <mergeCell ref="L759:M759"/>
    <mergeCell ref="N759:Q759"/>
    <mergeCell ref="F760:I760"/>
    <mergeCell ref="F761:I761"/>
    <mergeCell ref="F762:I762"/>
    <mergeCell ref="L762:M762"/>
    <mergeCell ref="N762:Q762"/>
    <mergeCell ref="F763:I763"/>
    <mergeCell ref="F764:I764"/>
    <mergeCell ref="F765:I765"/>
    <mergeCell ref="L765:M765"/>
    <mergeCell ref="N765:Q765"/>
    <mergeCell ref="F766:I766"/>
    <mergeCell ref="F767:I767"/>
    <mergeCell ref="F769:I769"/>
    <mergeCell ref="L769:M769"/>
    <mergeCell ref="N769:Q769"/>
    <mergeCell ref="F770:I770"/>
    <mergeCell ref="F772:I772"/>
    <mergeCell ref="L772:M772"/>
    <mergeCell ref="N772:Q772"/>
    <mergeCell ref="F773:I773"/>
    <mergeCell ref="F774:I774"/>
    <mergeCell ref="F775:I775"/>
    <mergeCell ref="F776:I776"/>
    <mergeCell ref="F777:I777"/>
    <mergeCell ref="F778:I778"/>
    <mergeCell ref="F779:I779"/>
    <mergeCell ref="F780:I780"/>
    <mergeCell ref="F781:I781"/>
    <mergeCell ref="F782:I782"/>
    <mergeCell ref="F783:I783"/>
    <mergeCell ref="F784:I784"/>
    <mergeCell ref="F785:I785"/>
    <mergeCell ref="F786:I786"/>
    <mergeCell ref="F787:I787"/>
    <mergeCell ref="F788:I788"/>
    <mergeCell ref="F789:I789"/>
    <mergeCell ref="F790:I790"/>
    <mergeCell ref="F791:I791"/>
    <mergeCell ref="F792:I792"/>
    <mergeCell ref="F793:I79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802:I802"/>
    <mergeCell ref="L802:M802"/>
    <mergeCell ref="N802:Q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L818:M818"/>
    <mergeCell ref="N818:Q818"/>
    <mergeCell ref="F819:I819"/>
    <mergeCell ref="F820:I820"/>
    <mergeCell ref="F821:I821"/>
    <mergeCell ref="F822:I822"/>
    <mergeCell ref="F823:I823"/>
    <mergeCell ref="F824:I824"/>
    <mergeCell ref="F825:I825"/>
    <mergeCell ref="F826:I826"/>
    <mergeCell ref="F827:I827"/>
    <mergeCell ref="F828:I828"/>
    <mergeCell ref="F829:I829"/>
    <mergeCell ref="F830:I830"/>
    <mergeCell ref="F831:I831"/>
    <mergeCell ref="F832:I832"/>
    <mergeCell ref="L832:M832"/>
    <mergeCell ref="N832:Q832"/>
    <mergeCell ref="F833:I833"/>
    <mergeCell ref="F834:I834"/>
    <mergeCell ref="F835:I835"/>
    <mergeCell ref="F836:I836"/>
    <mergeCell ref="L836:M836"/>
    <mergeCell ref="N836:Q836"/>
    <mergeCell ref="F839:I839"/>
    <mergeCell ref="L839:M839"/>
    <mergeCell ref="N839:Q839"/>
    <mergeCell ref="F840:I840"/>
    <mergeCell ref="L840:M840"/>
    <mergeCell ref="N840:Q840"/>
    <mergeCell ref="F842:I842"/>
    <mergeCell ref="L842:M842"/>
    <mergeCell ref="N842:Q842"/>
    <mergeCell ref="F843:I843"/>
    <mergeCell ref="L843:M843"/>
    <mergeCell ref="N843:Q843"/>
    <mergeCell ref="F844:I844"/>
    <mergeCell ref="L844:M844"/>
    <mergeCell ref="N844:Q844"/>
    <mergeCell ref="F845:I845"/>
    <mergeCell ref="L845:M845"/>
    <mergeCell ref="N845:Q845"/>
    <mergeCell ref="F846:I846"/>
    <mergeCell ref="L846:M846"/>
    <mergeCell ref="N846:Q846"/>
    <mergeCell ref="N131:Q131"/>
    <mergeCell ref="N132:Q132"/>
    <mergeCell ref="N133:Q133"/>
    <mergeCell ref="N140:Q140"/>
    <mergeCell ref="N182:Q182"/>
    <mergeCell ref="N333:Q333"/>
    <mergeCell ref="N342:Q342"/>
    <mergeCell ref="N344:Q344"/>
    <mergeCell ref="N345:Q345"/>
    <mergeCell ref="N360:Q360"/>
    <mergeCell ref="N606:Q606"/>
    <mergeCell ref="N612:Q612"/>
    <mergeCell ref="N768:Q768"/>
    <mergeCell ref="N771:Q771"/>
    <mergeCell ref="N837:Q837"/>
    <mergeCell ref="N838:Q838"/>
    <mergeCell ref="N841:Q841"/>
    <mergeCell ref="H1:K1"/>
    <mergeCell ref="S2:AC2"/>
  </mergeCells>
  <dataValidations count="2">
    <dataValidation type="list" allowBlank="1" showInputMessage="1" showErrorMessage="1" error="Povoleny jsou hodnoty K, M." sqref="D842:D847">
      <formula1>"K, M"</formula1>
    </dataValidation>
    <dataValidation type="list" allowBlank="1" showInputMessage="1" showErrorMessage="1" error="Povoleny jsou hodnoty základní, snížená, zákl. přenesená, sníž. přenesená, nulová." sqref="U842:U84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3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DESKTOP-1R0RIJI\PC</dc:creator>
  <cp:keywords/>
  <dc:description/>
  <cp:lastModifiedBy>DESKTOP-1R0RIJI\PC</cp:lastModifiedBy>
  <dcterms:created xsi:type="dcterms:W3CDTF">2017-10-30T11:58:20Z</dcterms:created>
  <dcterms:modified xsi:type="dcterms:W3CDTF">2017-10-30T11:58:22Z</dcterms:modified>
  <cp:category/>
  <cp:version/>
  <cp:contentType/>
  <cp:contentStatus/>
</cp:coreProperties>
</file>