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30" windowWidth="14895" windowHeight="92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list'!$G$2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'Položky'!$A$1:$G$189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<sst xmlns="http://schemas.openxmlformats.org/spreadsheetml/2006/main" count="524" uniqueCount="301">
  <si>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</si>
  <si>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</si>
  <si>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</si>
  <si>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</si>
  <si>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</si>
  <si>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</si>
  <si>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</si>
  <si>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</si>
  <si>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</si>
  <si>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</si>
  <si>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</si>
  <si>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</si>
  <si>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</si>
  <si>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</si>
  <si>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</si>
  <si>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</si>
  <si>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</si>
  <si>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</si>
  <si>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</si>
  <si>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</si>
  <si>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</si>
  <si>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</si>
  <si>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</si>
  <si>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</si>
  <si>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</si>
  <si>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</si>
  <si>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</si>
  <si>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</si>
  <si>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</si>
  <si>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</si>
  <si>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</si>
  <si>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</si>
  <si>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</si>
  <si>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</si>
  <si>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</si>
  <si>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</si>
  <si>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</si>
  <si>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</si>
  <si>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</si>
  <si>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</si>
  <si>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</si>
  <si>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</si>
  <si>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</si>
  <si>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</si>
  <si>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</si>
  <si>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</si>
  <si>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</si>
  <si>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</si>
  <si>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</si>
  <si>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</si>
  <si>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</si>
  <si>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</si>
  <si>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</si>
  <si>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</si>
  <si>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</si>
  <si>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</si>
  <si>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</si>
  <si>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</si>
  <si>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</si>
  <si>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</si>
  <si>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</si>
  <si>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</si>
  <si>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</si>
  <si>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</si>
  <si>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</si>
  <si>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</si>
  <si>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</si>
  <si>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</si>
  <si>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</si>
  <si>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</si>
  <si>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</si>
  <si>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</si>
  <si>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</si>
  <si>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</si>
  <si>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</si>
  <si>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</si>
  <si>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</si>
  <si>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42</t>
  </si>
  <si>
    <t>Brno - Nejedlého 3, Taneční konzervatoř</t>
  </si>
  <si>
    <t>00</t>
  </si>
  <si>
    <t>Poznámka</t>
  </si>
  <si>
    <t>poznámka-1</t>
  </si>
  <si>
    <t xml:space="preserve">Výměry budou upřesněny dle skutečnosti na stavbě </t>
  </si>
  <si>
    <t>3</t>
  </si>
  <si>
    <t>Svislé a kompletní konstrukce</t>
  </si>
  <si>
    <t>3492318 -VO-</t>
  </si>
  <si>
    <t xml:space="preserve">Vyspravení a doplnění ostění oken </t>
  </si>
  <si>
    <t>m</t>
  </si>
  <si>
    <t>(2*2,10+4,40)*2+(2*2,10+6,735)*17</t>
  </si>
  <si>
    <t>(2*2,10+4,40)*4+(2*2,10+6,735)*1</t>
  </si>
  <si>
    <t>(2*3,00+4,40)*3+(2*2,10+6,735)*3</t>
  </si>
  <si>
    <t>(2*3,00+4,40)*3+(2*0,98+6,735)*3</t>
  </si>
  <si>
    <t>(2*2,40+2,40)*1</t>
  </si>
  <si>
    <t>41</t>
  </si>
  <si>
    <t>Stropy a stropní konstrukce</t>
  </si>
  <si>
    <t>411320</t>
  </si>
  <si>
    <t>Strop ŽB z B 20 (C 16/20), tl. 250mm,ztrac.bednění ocelový trapézový plech - vlna 120 mm, výztuž-síť</t>
  </si>
  <si>
    <t>m2</t>
  </si>
  <si>
    <t>dobetonování otvorů ve stropní konstrukci</t>
  </si>
  <si>
    <t>po vybourání světlíků</t>
  </si>
  <si>
    <t>5,80*4,80*6</t>
  </si>
  <si>
    <t>43</t>
  </si>
  <si>
    <t>Schodiště</t>
  </si>
  <si>
    <t>430</t>
  </si>
  <si>
    <t xml:space="preserve">Vnější předložené schody - vyspravení </t>
  </si>
  <si>
    <t>5</t>
  </si>
  <si>
    <t>Komunikace</t>
  </si>
  <si>
    <t>564       -OCH-</t>
  </si>
  <si>
    <t>Předláždění okapového chodníku vč.doplnění nových dlaždic z 50%</t>
  </si>
  <si>
    <t>(58,95+18,00)*2*0,60-1,40*0,60*3-2,40*0,60</t>
  </si>
  <si>
    <t>61</t>
  </si>
  <si>
    <t>Upravy povrchů vnitřní</t>
  </si>
  <si>
    <t>6124259 -VOS</t>
  </si>
  <si>
    <t>Omítka vápenná vnitřního ostění - štuková vč.armovací síťoviny</t>
  </si>
  <si>
    <t>(2*2,10+4,40)*0,25*2+(2*2,10+6,735)*0,25*17</t>
  </si>
  <si>
    <t>(2*2,10+4,40)*0,25*4+(2*2,10+6,735)*0,25*1</t>
  </si>
  <si>
    <t>(2*3,00+4,40)*0,25*3+(2*2,10+6,735)*0,25*3</t>
  </si>
  <si>
    <t>(2*3,00+4,40)*0,25*3+(2*0,98+6,735)*0,25*3</t>
  </si>
  <si>
    <t>(2*2,40+2,40)*0,25*1</t>
  </si>
  <si>
    <t>62</t>
  </si>
  <si>
    <t>Úpravy povrchů vnější</t>
  </si>
  <si>
    <t>620991121R00</t>
  </si>
  <si>
    <t xml:space="preserve">Zakrývání výplní vnějších otvorů z lešení </t>
  </si>
  <si>
    <t>4,40*2,10*2+6,735*2,10*17</t>
  </si>
  <si>
    <t>4,40*2,10*4+6,735*2,10*1</t>
  </si>
  <si>
    <t>4,40*3,00*3+6,735*2,10*3</t>
  </si>
  <si>
    <t>4,40*3,00*3+6,735*0,98*3</t>
  </si>
  <si>
    <t>2,40*2,40*1</t>
  </si>
  <si>
    <t>62243211  -M</t>
  </si>
  <si>
    <t xml:space="preserve">Omítka stěn vnější probarvená mozaiková - sokl </t>
  </si>
  <si>
    <t>pohled severovýchodní:58,95*0,20</t>
  </si>
  <si>
    <t>pohled severozápadní:58,95*0,90</t>
  </si>
  <si>
    <t>pohled jihovýchodní:18,00*0,20+8,00*0,80*0,5</t>
  </si>
  <si>
    <t>pohled jihozápadní:18,00*0,20+4,50*0,80</t>
  </si>
  <si>
    <t>622303  -ZS-</t>
  </si>
  <si>
    <t>Zateplovací systém tl.160 mm desky fasádní  z polystyrenu  tl. 160 mm</t>
  </si>
  <si>
    <t>vč.očištění podkladu, vč.lešení</t>
  </si>
  <si>
    <t>pohled severovýchodní:58,95*7,10</t>
  </si>
  <si>
    <t>pohled severozápadní:58,95*7,10</t>
  </si>
  <si>
    <t>pohled jihovýchodní:18,00*7,10</t>
  </si>
  <si>
    <t>pohled jihozápadní:18,00*7,10-2,40*3,70</t>
  </si>
  <si>
    <t>- okna:-457,2144</t>
  </si>
  <si>
    <t>62230  -ZS-OST-</t>
  </si>
  <si>
    <t>Zateplovací systém tl.30mm extrud.polystyrenem ostění oken</t>
  </si>
  <si>
    <t>(2*2,10+4,40)*0,15*2+(2*2,10+6,735)*0,15*17</t>
  </si>
  <si>
    <t>(2*2,10+4,40)*0,15*4+(2*2,10+6,735)*0,15*1</t>
  </si>
  <si>
    <t>(2*3,00+4,40)*0,15*3+(2*2,10+6,735)*0,15*3</t>
  </si>
  <si>
    <t>(2*3,00+4,40)*0,15*3+(2*0,98+6,735)*0,15*3</t>
  </si>
  <si>
    <t>(2*2,40+2,40)*0,15*1</t>
  </si>
  <si>
    <t>95</t>
  </si>
  <si>
    <t>Dokončovací konstrukce na pozemních stavbách</t>
  </si>
  <si>
    <t>9501</t>
  </si>
  <si>
    <t>Ostatní stavební práce které nejsou obsahem výše uved.položek</t>
  </si>
  <si>
    <t>9502</t>
  </si>
  <si>
    <t xml:space="preserve">Vyspravení konstrukcí po bouracích pracích </t>
  </si>
  <si>
    <t>96</t>
  </si>
  <si>
    <t>Bourání konstrukcí</t>
  </si>
  <si>
    <t>764410850R00</t>
  </si>
  <si>
    <t xml:space="preserve">Demontáž oplechování parapetů,rš od 100 do 330 mm </t>
  </si>
  <si>
    <t>764430840R00</t>
  </si>
  <si>
    <t xml:space="preserve">Demontáž oplechování zdí,rš od 330 do 500 mm </t>
  </si>
  <si>
    <t>96650</t>
  </si>
  <si>
    <t xml:space="preserve">Demontáž svislých lan hromosvodů </t>
  </si>
  <si>
    <t>968061113R00</t>
  </si>
  <si>
    <t xml:space="preserve">Vyvěšení dřevěných okenních křídel </t>
  </si>
  <si>
    <t>kus</t>
  </si>
  <si>
    <t>2*7+17*12+4*8+1*11+3*8+3*9+3*8+3*11</t>
  </si>
  <si>
    <t>968061125R00</t>
  </si>
  <si>
    <t xml:space="preserve">Vyvěšení dřevěných dveřních křídel pl. do 2 m2 </t>
  </si>
  <si>
    <t>968062354R00</t>
  </si>
  <si>
    <t>Vybourání dřevěných rámů oken vč.parapetů</t>
  </si>
  <si>
    <t>968062456R00</t>
  </si>
  <si>
    <t xml:space="preserve">Vybourání dřevěných dveřních zárubní pl. nad 2 m2 </t>
  </si>
  <si>
    <t>96807</t>
  </si>
  <si>
    <t xml:space="preserve">Vybourání světlíků </t>
  </si>
  <si>
    <t>5,50*3,55*6</t>
  </si>
  <si>
    <t>99</t>
  </si>
  <si>
    <t>Staveništní přesun hmot</t>
  </si>
  <si>
    <t>999281111R00</t>
  </si>
  <si>
    <t xml:space="preserve">Přesun hmot pro opravy a údržbu do výšky 25 m </t>
  </si>
  <si>
    <t>t</t>
  </si>
  <si>
    <t>712</t>
  </si>
  <si>
    <t>Živičné krytiny</t>
  </si>
  <si>
    <t>7123    -S1-</t>
  </si>
  <si>
    <t xml:space="preserve">Zateplená střecha - kompletní skladba </t>
  </si>
  <si>
    <t>- hydroizolač.vyztuž.fólie tl.1,5 mm</t>
  </si>
  <si>
    <t>- tepelná izolace z polystyrenu  tl.200 mm</t>
  </si>
  <si>
    <t>- pojistná hydroizolace</t>
  </si>
  <si>
    <t>- stávající vyspravená vyspádov.konstrukce střechy</t>
  </si>
  <si>
    <t xml:space="preserve">   vč.impregnov.hranolů 220/120 mm u okapů</t>
  </si>
  <si>
    <t>58,95*18,00</t>
  </si>
  <si>
    <t>764</t>
  </si>
  <si>
    <t>Konstrukce klempířské</t>
  </si>
  <si>
    <t>764510 K/301</t>
  </si>
  <si>
    <t xml:space="preserve">Oplechování parapetů včetně rohů Ti Zn, rš 330 mm </t>
  </si>
  <si>
    <t>76453  K/302</t>
  </si>
  <si>
    <t>Oplechování  okraje atiky - závětrná lišta z poplast.plechu</t>
  </si>
  <si>
    <t>76453  K/303</t>
  </si>
  <si>
    <t xml:space="preserve">Střešní  dvojstupňový  vtok  s manžetou pro napoj. </t>
  </si>
  <si>
    <t>76453  K/304</t>
  </si>
  <si>
    <t xml:space="preserve">Lemování trubních prostupů z  Ti Zn, DN do 600 mm </t>
  </si>
  <si>
    <t>76453  K/305</t>
  </si>
  <si>
    <t>Sokl z extrud.polystyrenu  tl.120 mm vč.zakládací a připevňov.lišty z TiZn plechu</t>
  </si>
  <si>
    <t>76453  K/306</t>
  </si>
  <si>
    <t xml:space="preserve">Lemování  u VZT soupravy z TiZn rš.330 mm </t>
  </si>
  <si>
    <t>poznámka - 1</t>
  </si>
  <si>
    <t>Veškeré klempířské prvky jsou z předvětralého TiZn plechu</t>
  </si>
  <si>
    <t>998764103R00</t>
  </si>
  <si>
    <t xml:space="preserve">Přesun hmot pro klempířské konstr., výšky do 24 m </t>
  </si>
  <si>
    <t>767</t>
  </si>
  <si>
    <t>Konstrukce zámečnické</t>
  </si>
  <si>
    <t>767+553  Z/201</t>
  </si>
  <si>
    <t>Ocelový požární žebřík na střechu - demontáž prodl.kotev.prvků a zpětná montáž</t>
  </si>
  <si>
    <t>767+553  Z/202</t>
  </si>
  <si>
    <t xml:space="preserve">Ocelová větrací žaluzie 150/150 mm </t>
  </si>
  <si>
    <t>767+553  Z/205</t>
  </si>
  <si>
    <t xml:space="preserve">Odkouření DN 100 mm </t>
  </si>
  <si>
    <t>767+553  Z/206</t>
  </si>
  <si>
    <t xml:space="preserve">Úprava ocelového přístřešku nad vchodem </t>
  </si>
  <si>
    <t>767+553  Z/207</t>
  </si>
  <si>
    <t>Demontáž a opětná montáž ocelových mříží vč.prodloužení kotevních prvků</t>
  </si>
  <si>
    <t>1,20*1,50*2</t>
  </si>
  <si>
    <t>3,40*2,10*1</t>
  </si>
  <si>
    <t>2,25*2,10*1</t>
  </si>
  <si>
    <t>Zámečnické  výrobky jsou kompletní konstrukce dle tabulek</t>
  </si>
  <si>
    <t>poznámka - 2</t>
  </si>
  <si>
    <t xml:space="preserve">Zámečnické  výrobky jsou vč.přesunu hmot </t>
  </si>
  <si>
    <t>769</t>
  </si>
  <si>
    <t>Otvorové prvky z plastu</t>
  </si>
  <si>
    <t>7691      P/102</t>
  </si>
  <si>
    <t>Oken.sest.plast.5ti kom.7kř. otv.a skl.4400/2100mm zaskl.izolač.dvojsklo,U=1,2W/m2,vč.parapetní desky</t>
  </si>
  <si>
    <t>kování celoobvodové,</t>
  </si>
  <si>
    <t>bezpečnostní těsnění celoobvodové přítlačné</t>
  </si>
  <si>
    <t>s meziokenní vložkou</t>
  </si>
  <si>
    <t>Rw=37dB</t>
  </si>
  <si>
    <t>7691      P/103</t>
  </si>
  <si>
    <t>Oken.sest.plast.5ti kom.12kř.otv.a skl.6800/2100mm zaskl.izolač.dvojsklo,U=1,2W/m2,vč.parapetní desky</t>
  </si>
  <si>
    <t>7691      P/104</t>
  </si>
  <si>
    <t>Oken.sest.plast.5ti kom.8kř.otv.a skl.4400/2100mm zaskl.izolač.dvojsklo,U=1,2W/m2,vč.parapetní desky</t>
  </si>
  <si>
    <t>7691      P/105</t>
  </si>
  <si>
    <t>Oken.sest.plast.5ti kom.11kř.otv.a skl.6735/2100mm zaskl.izolač.dvojsklo,U=1,2W/m2,vč.parapetní desky</t>
  </si>
  <si>
    <t>s mezioken.vložkou</t>
  </si>
  <si>
    <t>7691      P/106</t>
  </si>
  <si>
    <t>Oken.sest.plast.5ti kom.8kř.otv.a skl.4400/3000mm zaskl.izolač.dvojsklo,U=1,2W/m2,vč.parapetní desky</t>
  </si>
  <si>
    <t>7691      P/107</t>
  </si>
  <si>
    <t>Oken.s.plast.5ti kom.8kř.otv.a skl.6725/980-2100mm zaskl.izolač.dvojsklo,U=1,2W/m2,vč.parapetní desky</t>
  </si>
  <si>
    <t>7691      P/108</t>
  </si>
  <si>
    <t>7691      P/109</t>
  </si>
  <si>
    <t>Oken.sest.plast.5ti kom.11kř.otv.a skl.6735/980 mm zaskl.izolač.dvojsklo,U=1,2W/m2,vč.parapetní desky</t>
  </si>
  <si>
    <t>s meziokenními vložkami</t>
  </si>
  <si>
    <t>7691      P/110</t>
  </si>
  <si>
    <t>bezpečnostní zámek, samozavírač,</t>
  </si>
  <si>
    <t>vč. zárubně</t>
  </si>
  <si>
    <t>poznámka - 0</t>
  </si>
  <si>
    <t xml:space="preserve">Úprava šířky okenních rámů pro zateplení 30 mm </t>
  </si>
  <si>
    <t>Plastové  výrobky jsou kompletní konstrukce dle tabulek</t>
  </si>
  <si>
    <t xml:space="preserve">Plastové výrobky jsou vč.přesunu hmot </t>
  </si>
  <si>
    <t>784</t>
  </si>
  <si>
    <t>Malby</t>
  </si>
  <si>
    <t>784450</t>
  </si>
  <si>
    <t xml:space="preserve">Malba ze směsi - penetrace 1x, barva bílá 2x </t>
  </si>
  <si>
    <t>1.NP:(58,95+18,00)*2*3,00</t>
  </si>
  <si>
    <t>2.NP:(58,95+18,00)*2*3,00</t>
  </si>
  <si>
    <t>M211</t>
  </si>
  <si>
    <t>Hromosvod</t>
  </si>
  <si>
    <t xml:space="preserve">Opětná montáž lan hromosvodu </t>
  </si>
  <si>
    <t>D96</t>
  </si>
  <si>
    <t>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</si>
  <si>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</si>
  <si>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</si>
  <si>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</si>
  <si>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</si>
  <si>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</si>
  <si>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</si>
  <si>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</si>
  <si>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</si>
  <si>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</si>
  <si>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</si>
  <si>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</si>
  <si>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</si>
  <si>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979999999R00</t>
  </si>
  <si>
    <t xml:space="preserve">Poplatek za skladku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</si>
  <si>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</si>
  <si>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</si>
  <si>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</si>
  <si>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</si>
  <si>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</si>
  <si>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2,3</t>
  </si>
  <si>
    <t>Provoz investora</t>
  </si>
  <si>
    <t>Kompletační činnost (IČD)</t>
  </si>
  <si>
    <t>Rezerva rozpočtu</t>
  </si>
  <si>
    <t>Pavilon USU RD</t>
  </si>
  <si>
    <t>lambda=0,039</t>
  </si>
  <si>
    <t>zateplení extrud. polystyren tl.120 mm</t>
  </si>
  <si>
    <t>- okna</t>
  </si>
  <si>
    <t>obvodové stěny bez atik a soklů</t>
  </si>
  <si>
    <t>atika</t>
  </si>
  <si>
    <t>9a</t>
  </si>
  <si>
    <t>Dveře plastové 5ti komor.2kř.s nadsv.2400/2400 mm zaskl.izolač.dvojsklo Rw=37dB, U=1,2</t>
  </si>
  <si>
    <t>* duben 2013</t>
  </si>
  <si>
    <t>hod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</si>
</sst>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58" xfId="47" applyFont="1" applyBorder="1" applyAlignment="1">
      <alignment horizontal="center"/>
      <protection/>
    </xf>
    <xf numFmtId="49" fontId="23" fillId="0" borderId="58" xfId="47" applyNumberFormat="1" applyFont="1" applyBorder="1" applyAlignment="1">
      <alignment horizontal="left"/>
      <protection/>
    </xf>
    <xf numFmtId="0" fontId="33" fillId="0" borderId="0" xfId="47" applyFont="1" applyAlignment="1">
      <alignment wrapText="1"/>
      <protection/>
    </xf>
    <xf numFmtId="49" fontId="23" fillId="0" borderId="58" xfId="47" applyNumberFormat="1" applyFont="1" applyBorder="1" applyAlignment="1">
      <alignment horizontal="right"/>
      <protection/>
    </xf>
    <xf numFmtId="4" fontId="34" fillId="19" borderId="61" xfId="47" applyNumberFormat="1" applyFont="1" applyFill="1" applyBorder="1" applyAlignment="1">
      <alignment horizontal="right" wrapText="1"/>
      <protection/>
    </xf>
    <xf numFmtId="0" fontId="34" fillId="19" borderId="42" xfId="47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6" fillId="0" borderId="0" xfId="47" applyFont="1" applyAlignment="1">
      <alignment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26" fillId="7" borderId="60" xfId="47" applyFont="1" applyFill="1" applyBorder="1" applyAlignment="1">
      <alignment horizontal="center" vertical="top"/>
      <protection/>
    </xf>
    <xf numFmtId="49" fontId="26" fillId="7" borderId="60" xfId="47" applyNumberFormat="1" applyFont="1" applyFill="1" applyBorder="1" applyAlignment="1">
      <alignment horizontal="left" vertical="top"/>
      <protection/>
    </xf>
    <xf numFmtId="0" fontId="26" fillId="7" borderId="60" xfId="47" applyFont="1" applyFill="1" applyBorder="1" applyAlignment="1">
      <alignment vertical="top" wrapText="1"/>
      <protection/>
    </xf>
    <xf numFmtId="49" fontId="26" fillId="7" borderId="60" xfId="47" applyNumberFormat="1" applyFont="1" applyFill="1" applyBorder="1" applyAlignment="1">
      <alignment horizontal="center" shrinkToFit="1"/>
      <protection/>
    </xf>
    <xf numFmtId="4" fontId="26" fillId="7" borderId="60" xfId="47" applyNumberFormat="1" applyFont="1" applyFill="1" applyBorder="1" applyAlignment="1">
      <alignment horizontal="right"/>
      <protection/>
    </xf>
    <xf numFmtId="4" fontId="26" fillId="7" borderId="60" xfId="47" applyNumberFormat="1" applyFont="1" applyFill="1" applyBorder="1">
      <alignment/>
      <protection/>
    </xf>
    <xf numFmtId="0" fontId="26" fillId="7" borderId="58" xfId="47" applyFont="1" applyFill="1" applyBorder="1" applyAlignment="1">
      <alignment horizontal="center" vertical="top"/>
      <protection/>
    </xf>
    <xf numFmtId="49" fontId="26" fillId="7" borderId="58" xfId="47" applyNumberFormat="1" applyFont="1" applyFill="1" applyBorder="1" applyAlignment="1">
      <alignment horizontal="left" vertical="top"/>
      <protection/>
    </xf>
    <xf numFmtId="0" fontId="26" fillId="7" borderId="42" xfId="47" applyFont="1" applyFill="1" applyBorder="1" applyAlignment="1">
      <alignment vertical="top" wrapText="1"/>
      <protection/>
    </xf>
    <xf numFmtId="49" fontId="26" fillId="7" borderId="0" xfId="47" applyNumberFormat="1" applyFont="1" applyFill="1" applyBorder="1" applyAlignment="1">
      <alignment horizontal="center" shrinkToFit="1"/>
      <protection/>
    </xf>
    <xf numFmtId="4" fontId="26" fillId="7" borderId="0" xfId="47" applyNumberFormat="1" applyFont="1" applyFill="1" applyBorder="1" applyAlignment="1">
      <alignment horizontal="right"/>
      <protection/>
    </xf>
    <xf numFmtId="4" fontId="26" fillId="7" borderId="22" xfId="47" applyNumberFormat="1" applyFont="1" applyFill="1" applyBorder="1">
      <alignment/>
      <protection/>
    </xf>
    <xf numFmtId="0" fontId="23" fillId="7" borderId="58" xfId="47" applyFont="1" applyFill="1" applyBorder="1" applyAlignment="1">
      <alignment horizontal="center"/>
      <protection/>
    </xf>
    <xf numFmtId="49" fontId="23" fillId="7" borderId="58" xfId="47" applyNumberFormat="1" applyFont="1" applyFill="1" applyBorder="1" applyAlignment="1">
      <alignment horizontal="left"/>
      <protection/>
    </xf>
    <xf numFmtId="49" fontId="23" fillId="7" borderId="58" xfId="47" applyNumberFormat="1" applyFont="1" applyFill="1" applyBorder="1" applyAlignment="1">
      <alignment horizontal="right"/>
      <protection/>
    </xf>
    <xf numFmtId="4" fontId="34" fillId="20" borderId="61" xfId="47" applyNumberFormat="1" applyFont="1" applyFill="1" applyBorder="1" applyAlignment="1">
      <alignment horizontal="right" wrapText="1"/>
      <protection/>
    </xf>
    <xf numFmtId="0" fontId="34" fillId="20" borderId="42" xfId="47" applyFont="1" applyFill="1" applyBorder="1" applyAlignment="1">
      <alignment horizontal="left" wrapText="1"/>
      <protection/>
    </xf>
    <xf numFmtId="0" fontId="34" fillId="7" borderId="22" xfId="0" applyFont="1" applyFill="1" applyBorder="1" applyAlignment="1">
      <alignment horizontal="right"/>
    </xf>
    <xf numFmtId="0" fontId="26" fillId="18" borderId="60" xfId="47" applyFont="1" applyFill="1" applyBorder="1" applyAlignment="1">
      <alignment horizontal="center" vertical="top"/>
      <protection/>
    </xf>
    <xf numFmtId="49" fontId="26" fillId="18" borderId="60" xfId="47" applyNumberFormat="1" applyFont="1" applyFill="1" applyBorder="1" applyAlignment="1">
      <alignment horizontal="left" vertical="top"/>
      <protection/>
    </xf>
    <xf numFmtId="0" fontId="26" fillId="18" borderId="60" xfId="47" applyFont="1" applyFill="1" applyBorder="1" applyAlignment="1">
      <alignment vertical="top" wrapText="1"/>
      <protection/>
    </xf>
    <xf numFmtId="49" fontId="26" fillId="18" borderId="60" xfId="47" applyNumberFormat="1" applyFont="1" applyFill="1" applyBorder="1" applyAlignment="1">
      <alignment horizontal="center" shrinkToFit="1"/>
      <protection/>
    </xf>
    <xf numFmtId="4" fontId="26" fillId="18" borderId="60" xfId="47" applyNumberFormat="1" applyFont="1" applyFill="1" applyBorder="1" applyAlignment="1">
      <alignment horizontal="right"/>
      <protection/>
    </xf>
    <xf numFmtId="4" fontId="26" fillId="18" borderId="60" xfId="47" applyNumberFormat="1" applyFont="1" applyFill="1" applyBorder="1">
      <alignment/>
      <protection/>
    </xf>
    <xf numFmtId="0" fontId="26" fillId="18" borderId="58" xfId="47" applyFont="1" applyFill="1" applyBorder="1" applyAlignment="1">
      <alignment horizontal="center" vertical="top"/>
      <protection/>
    </xf>
    <xf numFmtId="49" fontId="26" fillId="18" borderId="58" xfId="47" applyNumberFormat="1" applyFont="1" applyFill="1" applyBorder="1" applyAlignment="1">
      <alignment horizontal="left" vertical="top"/>
      <protection/>
    </xf>
    <xf numFmtId="0" fontId="26" fillId="18" borderId="42" xfId="47" applyFont="1" applyFill="1" applyBorder="1" applyAlignment="1">
      <alignment vertical="top" wrapText="1"/>
      <protection/>
    </xf>
    <xf numFmtId="49" fontId="26" fillId="18" borderId="22" xfId="47" applyNumberFormat="1" applyFont="1" applyFill="1" applyBorder="1" applyAlignment="1">
      <alignment horizontal="center" shrinkToFit="1"/>
      <protection/>
    </xf>
    <xf numFmtId="4" fontId="26" fillId="18" borderId="58" xfId="47" applyNumberFormat="1" applyFont="1" applyFill="1" applyBorder="1" applyAlignment="1">
      <alignment horizontal="right"/>
      <protection/>
    </xf>
    <xf numFmtId="4" fontId="26" fillId="18" borderId="42" xfId="47" applyNumberFormat="1" applyFont="1" applyFill="1" applyBorder="1" applyAlignment="1">
      <alignment horizontal="right"/>
      <protection/>
    </xf>
    <xf numFmtId="4" fontId="26" fillId="18" borderId="22" xfId="47" applyNumberFormat="1" applyFont="1" applyFill="1" applyBorder="1">
      <alignment/>
      <protection/>
    </xf>
    <xf numFmtId="0" fontId="23" fillId="18" borderId="58" xfId="47" applyFont="1" applyFill="1" applyBorder="1" applyAlignment="1">
      <alignment horizontal="center"/>
      <protection/>
    </xf>
    <xf numFmtId="49" fontId="23" fillId="18" borderId="58" xfId="47" applyNumberFormat="1" applyFont="1" applyFill="1" applyBorder="1" applyAlignment="1">
      <alignment horizontal="right"/>
      <protection/>
    </xf>
    <xf numFmtId="4" fontId="34" fillId="21" borderId="61" xfId="47" applyNumberFormat="1" applyFont="1" applyFill="1" applyBorder="1" applyAlignment="1">
      <alignment horizontal="right" wrapText="1"/>
      <protection/>
    </xf>
    <xf numFmtId="0" fontId="34" fillId="21" borderId="42" xfId="47" applyFont="1" applyFill="1" applyBorder="1" applyAlignment="1">
      <alignment horizontal="left" wrapText="1"/>
      <protection/>
    </xf>
    <xf numFmtId="0" fontId="34" fillId="18" borderId="22" xfId="0" applyFont="1" applyFill="1" applyBorder="1" applyAlignment="1">
      <alignment horizontal="right"/>
    </xf>
    <xf numFmtId="49" fontId="23" fillId="18" borderId="58" xfId="47" applyNumberFormat="1" applyFont="1" applyFill="1" applyBorder="1" applyAlignment="1">
      <alignment horizontal="left"/>
      <protection/>
    </xf>
    <xf numFmtId="0" fontId="32" fillId="18" borderId="0" xfId="0" applyNumberFormat="1" applyFont="1" applyFill="1" applyAlignment="1">
      <alignment/>
    </xf>
    <xf numFmtId="0" fontId="32" fillId="18" borderId="22" xfId="0" applyNumberFormat="1" applyFont="1" applyFill="1" applyBorder="1" applyAlignment="1">
      <alignment/>
    </xf>
    <xf numFmtId="0" fontId="26" fillId="21" borderId="42" xfId="47" applyNumberFormat="1" applyFont="1" applyFill="1" applyBorder="1" applyAlignment="1">
      <alignment horizontal="left" wrapText="1" indent="1"/>
      <protection/>
    </xf>
    <xf numFmtId="4" fontId="0" fillId="0" borderId="0" xfId="47" applyNumberFormat="1" applyFont="1">
      <alignment/>
      <protection/>
    </xf>
    <xf numFmtId="0" fontId="26" fillId="2" borderId="60" xfId="47" applyFont="1" applyFill="1" applyBorder="1" applyAlignment="1">
      <alignment horizontal="center" vertical="top"/>
      <protection/>
    </xf>
    <xf numFmtId="49" fontId="26" fillId="2" borderId="60" xfId="47" applyNumberFormat="1" applyFont="1" applyFill="1" applyBorder="1" applyAlignment="1">
      <alignment horizontal="left" vertical="top"/>
      <protection/>
    </xf>
    <xf numFmtId="0" fontId="26" fillId="2" borderId="60" xfId="47" applyFont="1" applyFill="1" applyBorder="1" applyAlignment="1">
      <alignment vertical="top" wrapText="1"/>
      <protection/>
    </xf>
    <xf numFmtId="49" fontId="26" fillId="2" borderId="60" xfId="47" applyNumberFormat="1" applyFont="1" applyFill="1" applyBorder="1" applyAlignment="1">
      <alignment horizontal="center" shrinkToFit="1"/>
      <protection/>
    </xf>
    <xf numFmtId="4" fontId="26" fillId="2" borderId="60" xfId="47" applyNumberFormat="1" applyFont="1" applyFill="1" applyBorder="1" applyAlignment="1">
      <alignment horizontal="right"/>
      <protection/>
    </xf>
    <xf numFmtId="4" fontId="26" fillId="2" borderId="60" xfId="47" applyNumberFormat="1" applyFont="1" applyFill="1" applyBorder="1">
      <alignment/>
      <protection/>
    </xf>
    <xf numFmtId="0" fontId="23" fillId="2" borderId="58" xfId="47" applyFont="1" applyFill="1" applyBorder="1" applyAlignment="1">
      <alignment horizontal="center"/>
      <protection/>
    </xf>
    <xf numFmtId="49" fontId="23" fillId="2" borderId="58" xfId="47" applyNumberFormat="1" applyFont="1" applyFill="1" applyBorder="1" applyAlignment="1">
      <alignment horizontal="left"/>
      <protection/>
    </xf>
    <xf numFmtId="0" fontId="0" fillId="0" borderId="63" xfId="47" applyBorder="1" applyAlignment="1">
      <alignment horizontal="center" shrinkToFit="1"/>
      <protection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4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center"/>
      <protection/>
    </xf>
    <xf numFmtId="0" fontId="0" fillId="0" borderId="69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3" xfId="47" applyFont="1" applyBorder="1" applyAlignment="1">
      <alignment horizontal="left"/>
      <protection/>
    </xf>
    <xf numFmtId="49" fontId="34" fillId="19" borderId="70" xfId="47" applyNumberFormat="1" applyFont="1" applyFill="1" applyBorder="1" applyAlignment="1">
      <alignment horizontal="left" wrapText="1"/>
      <protection/>
    </xf>
    <xf numFmtId="49" fontId="35" fillId="0" borderId="71" xfId="0" applyNumberFormat="1" applyFont="1" applyBorder="1" applyAlignment="1">
      <alignment horizontal="left" wrapText="1"/>
    </xf>
    <xf numFmtId="0" fontId="27" fillId="0" borderId="0" xfId="47" applyFont="1" applyAlignment="1">
      <alignment horizontal="center"/>
      <protection/>
    </xf>
    <xf numFmtId="49" fontId="0" fillId="0" borderId="67" xfId="47" applyNumberFormat="1" applyFont="1" applyBorder="1" applyAlignment="1">
      <alignment horizontal="center"/>
      <protection/>
    </xf>
    <xf numFmtId="0" fontId="0" fillId="0" borderId="69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49" fontId="34" fillId="21" borderId="70" xfId="47" applyNumberFormat="1" applyFont="1" applyFill="1" applyBorder="1" applyAlignment="1">
      <alignment horizontal="left" wrapText="1"/>
      <protection/>
    </xf>
    <xf numFmtId="49" fontId="35" fillId="18" borderId="71" xfId="0" applyNumberFormat="1" applyFont="1" applyFill="1" applyBorder="1" applyAlignment="1">
      <alignment horizontal="left" wrapText="1"/>
    </xf>
    <xf numFmtId="0" fontId="31" fillId="19" borderId="42" xfId="47" applyNumberFormat="1" applyFont="1" applyFill="1" applyBorder="1" applyAlignment="1">
      <alignment horizontal="left" wrapText="1" indent="1"/>
      <protection/>
    </xf>
    <xf numFmtId="0" fontId="32" fillId="0" borderId="0" xfId="0" applyNumberFormat="1" applyFont="1" applyAlignment="1">
      <alignment/>
    </xf>
    <xf numFmtId="0" fontId="32" fillId="0" borderId="22" xfId="0" applyNumberFormat="1" applyFont="1" applyBorder="1" applyAlignment="1">
      <alignment/>
    </xf>
    <xf numFmtId="0" fontId="31" fillId="21" borderId="42" xfId="47" applyNumberFormat="1" applyFont="1" applyFill="1" applyBorder="1" applyAlignment="1">
      <alignment horizontal="left" wrapText="1" indent="1"/>
      <protection/>
    </xf>
    <xf numFmtId="0" fontId="32" fillId="18" borderId="0" xfId="0" applyNumberFormat="1" applyFont="1" applyFill="1" applyAlignment="1">
      <alignment/>
    </xf>
    <xf numFmtId="0" fontId="32" fillId="18" borderId="22" xfId="0" applyNumberFormat="1" applyFont="1" applyFill="1" applyBorder="1" applyAlignment="1">
      <alignment/>
    </xf>
    <xf numFmtId="49" fontId="34" fillId="20" borderId="70" xfId="47" applyNumberFormat="1" applyFont="1" applyFill="1" applyBorder="1" applyAlignment="1">
      <alignment horizontal="left" wrapText="1"/>
      <protection/>
    </xf>
    <xf numFmtId="49" fontId="35" fillId="7" borderId="71" xfId="0" applyNumberFormat="1" applyFont="1" applyFill="1" applyBorder="1" applyAlignment="1">
      <alignment horizontal="left" wrapText="1"/>
    </xf>
    <xf numFmtId="0" fontId="31" fillId="22" borderId="42" xfId="47" applyNumberFormat="1" applyFont="1" applyFill="1" applyBorder="1" applyAlignment="1">
      <alignment horizontal="left" wrapText="1" indent="1"/>
      <protection/>
    </xf>
    <xf numFmtId="0" fontId="32" fillId="2" borderId="0" xfId="0" applyNumberFormat="1" applyFont="1" applyFill="1" applyAlignment="1">
      <alignment/>
    </xf>
    <xf numFmtId="0" fontId="32" fillId="2" borderId="22" xfId="0" applyNumberFormat="1" applyFont="1" applyFill="1" applyBorder="1" applyAlignment="1">
      <alignment/>
    </xf>
    <xf numFmtId="0" fontId="31" fillId="20" borderId="42" xfId="47" applyNumberFormat="1" applyFont="1" applyFill="1" applyBorder="1" applyAlignment="1">
      <alignment horizontal="left" wrapText="1" indent="1"/>
      <protection/>
    </xf>
    <xf numFmtId="0" fontId="32" fillId="7" borderId="0" xfId="0" applyNumberFormat="1" applyFont="1" applyFill="1" applyAlignment="1">
      <alignment/>
    </xf>
    <xf numFmtId="0" fontId="32" fillId="7" borderId="22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H34" sqref="H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53</v>
      </c>
      <c r="D2" s="5" t="str">
        <f>Rekapitulace!G2</f>
        <v>Pavilon USU 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77</v>
      </c>
      <c r="B5" s="16"/>
      <c r="C5" s="17" t="s">
        <v>78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6</v>
      </c>
      <c r="B7" s="24"/>
      <c r="C7" s="17" t="s">
        <v>78</v>
      </c>
      <c r="D7" s="25"/>
      <c r="E7" s="25"/>
      <c r="F7" s="26" t="s">
        <v>11</v>
      </c>
      <c r="G7" s="21">
        <f>IF(PocetMJ=0,,ROUND((F30+F32)/PocetMJ,1))</f>
        <v>0</v>
      </c>
    </row>
    <row r="8" spans="1:9" ht="12.75">
      <c r="A8" s="27" t="s">
        <v>12</v>
      </c>
      <c r="B8" s="11"/>
      <c r="C8" s="252"/>
      <c r="D8" s="252"/>
      <c r="E8" s="253"/>
      <c r="F8" s="28" t="s">
        <v>13</v>
      </c>
      <c r="G8" s="29"/>
      <c r="H8" s="30"/>
      <c r="I8" s="31"/>
    </row>
    <row r="9" spans="1:8" ht="12.75">
      <c r="A9" s="27" t="s">
        <v>14</v>
      </c>
      <c r="B9" s="11"/>
      <c r="C9" s="252">
        <f>Projektant</f>
        <v>0</v>
      </c>
      <c r="D9" s="252"/>
      <c r="E9" s="253"/>
      <c r="F9" s="11"/>
      <c r="G9" s="32"/>
      <c r="H9" s="33"/>
    </row>
    <row r="10" spans="1:8" ht="12.75">
      <c r="A10" s="27" t="s">
        <v>15</v>
      </c>
      <c r="B10" s="11"/>
      <c r="C10" s="252"/>
      <c r="D10" s="252"/>
      <c r="E10" s="252"/>
      <c r="F10" s="34"/>
      <c r="G10" s="35"/>
      <c r="H10" s="36"/>
    </row>
    <row r="11" spans="1:57" ht="13.5" customHeight="1">
      <c r="A11" s="27" t="s">
        <v>16</v>
      </c>
      <c r="B11" s="11"/>
      <c r="C11" s="252"/>
      <c r="D11" s="252"/>
      <c r="E11" s="252"/>
      <c r="F11" s="37" t="s">
        <v>17</v>
      </c>
      <c r="G11" s="38" t="s">
        <v>6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18</v>
      </c>
      <c r="B12" s="9"/>
      <c r="C12" s="254"/>
      <c r="D12" s="254"/>
      <c r="E12" s="254"/>
      <c r="F12" s="41" t="s">
        <v>19</v>
      </c>
      <c r="G12" s="42"/>
      <c r="H12" s="33"/>
    </row>
    <row r="13" spans="1:8" ht="28.5" customHeight="1" thickBot="1">
      <c r="A13" s="43" t="s">
        <v>20</v>
      </c>
      <c r="B13" s="44"/>
      <c r="C13" s="44"/>
      <c r="D13" s="44"/>
      <c r="E13" s="45"/>
      <c r="F13" s="45"/>
      <c r="G13" s="46"/>
      <c r="H13" s="33"/>
    </row>
    <row r="14" spans="1:7" ht="17.25" customHeight="1" thickBot="1">
      <c r="A14" s="47" t="s">
        <v>21</v>
      </c>
      <c r="B14" s="48"/>
      <c r="C14" s="49"/>
      <c r="D14" s="50" t="s">
        <v>22</v>
      </c>
      <c r="E14" s="51"/>
      <c r="F14" s="51"/>
      <c r="G14" s="49"/>
    </row>
    <row r="15" spans="1:7" ht="15.75" customHeight="1">
      <c r="A15" s="52"/>
      <c r="B15" s="53" t="s">
        <v>23</v>
      </c>
      <c r="C15" s="54">
        <f>HSV</f>
        <v>0</v>
      </c>
      <c r="D15" s="55" t="str">
        <f>Rekapitulace!A29</f>
        <v>Ztížené výrobní podmínky</v>
      </c>
      <c r="E15" s="56"/>
      <c r="F15" s="57"/>
      <c r="G15" s="54">
        <f>Rekapitulace!I29</f>
        <v>0</v>
      </c>
    </row>
    <row r="16" spans="1:7" ht="15.75" customHeight="1">
      <c r="A16" s="52" t="s">
        <v>24</v>
      </c>
      <c r="B16" s="53" t="s">
        <v>25</v>
      </c>
      <c r="C16" s="54">
        <f>PSV</f>
        <v>0</v>
      </c>
      <c r="D16" s="58" t="str">
        <f>Rekapitulace!A30</f>
        <v>Oborová přirážka</v>
      </c>
      <c r="E16" s="59"/>
      <c r="F16" s="60"/>
      <c r="G16" s="54">
        <f>Rekapitulace!I30</f>
        <v>0</v>
      </c>
    </row>
    <row r="17" spans="1:7" ht="15.75" customHeight="1">
      <c r="A17" s="52" t="s">
        <v>26</v>
      </c>
      <c r="B17" s="53" t="s">
        <v>27</v>
      </c>
      <c r="C17" s="54">
        <f>Mont</f>
        <v>0</v>
      </c>
      <c r="D17" s="58" t="str">
        <f>Rekapitulace!A31</f>
        <v>Přesun stavebních kapacit</v>
      </c>
      <c r="E17" s="59"/>
      <c r="F17" s="60"/>
      <c r="G17" s="54">
        <f>Rekapitulace!I31</f>
        <v>0</v>
      </c>
    </row>
    <row r="18" spans="1:7" ht="15.75" customHeight="1">
      <c r="A18" s="61" t="s">
        <v>28</v>
      </c>
      <c r="B18" s="62" t="s">
        <v>29</v>
      </c>
      <c r="C18" s="54">
        <f>Dodavka</f>
        <v>0</v>
      </c>
      <c r="D18" s="58" t="str">
        <f>Rekapitulace!A32</f>
        <v>Mimostaveništní doprava</v>
      </c>
      <c r="E18" s="59"/>
      <c r="F18" s="60"/>
      <c r="G18" s="54">
        <f>Rekapitulace!I32</f>
        <v>0</v>
      </c>
    </row>
    <row r="19" spans="1:7" ht="15.75" customHeight="1">
      <c r="A19" s="63" t="s">
        <v>30</v>
      </c>
      <c r="B19" s="53"/>
      <c r="C19" s="54">
        <f>SUM(C15:C18)</f>
        <v>0</v>
      </c>
      <c r="D19" s="64" t="str">
        <f>Rekapitulace!A33</f>
        <v>Zařízení staveniště</v>
      </c>
      <c r="E19" s="59"/>
      <c r="F19" s="60"/>
      <c r="G19" s="54">
        <f>Rekapitulace!I33</f>
        <v>0</v>
      </c>
    </row>
    <row r="20" spans="1:7" ht="15.75" customHeight="1">
      <c r="A20" s="63"/>
      <c r="B20" s="53"/>
      <c r="C20" s="54"/>
      <c r="D20" s="58" t="str">
        <f>Rekapitulace!A34</f>
        <v>Provoz investora</v>
      </c>
      <c r="E20" s="59"/>
      <c r="F20" s="60"/>
      <c r="G20" s="54">
        <f>Rekapitulace!I34</f>
        <v>0</v>
      </c>
    </row>
    <row r="21" spans="1:7" ht="15.75" customHeight="1">
      <c r="A21" s="63" t="s">
        <v>31</v>
      </c>
      <c r="B21" s="53"/>
      <c r="C21" s="54">
        <f>HZS</f>
        <v>0</v>
      </c>
      <c r="D21" s="58" t="str">
        <f>Rekapitulace!A35</f>
        <v>Kompletační činnost (IČD)</v>
      </c>
      <c r="E21" s="59"/>
      <c r="F21" s="60"/>
      <c r="G21" s="54">
        <f>Rekapitulace!I35</f>
        <v>0</v>
      </c>
    </row>
    <row r="22" spans="1:7" ht="15.75" customHeight="1">
      <c r="A22" s="65" t="s">
        <v>32</v>
      </c>
      <c r="B22" s="33"/>
      <c r="C22" s="54">
        <f>C19+C21</f>
        <v>0</v>
      </c>
      <c r="D22" s="58" t="s">
        <v>33</v>
      </c>
      <c r="E22" s="59"/>
      <c r="F22" s="60"/>
      <c r="G22" s="54">
        <f>G23-SUM(G15:G21)</f>
        <v>0</v>
      </c>
    </row>
    <row r="23" spans="1:7" ht="15.75" customHeight="1" thickBot="1">
      <c r="A23" s="256" t="s">
        <v>34</v>
      </c>
      <c r="B23" s="257"/>
      <c r="C23" s="66">
        <f>C22+G23</f>
        <v>0</v>
      </c>
      <c r="D23" s="67" t="s">
        <v>35</v>
      </c>
      <c r="E23" s="68"/>
      <c r="F23" s="69"/>
      <c r="G23" s="54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5" t="s">
        <v>39</v>
      </c>
      <c r="B25" s="33"/>
      <c r="C25" s="75"/>
      <c r="D25" s="33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 t="s">
        <v>299</v>
      </c>
      <c r="D26" s="33" t="s">
        <v>40</v>
      </c>
      <c r="F26" s="76" t="s">
        <v>40</v>
      </c>
      <c r="G26" s="77"/>
    </row>
    <row r="27" spans="1:7" ht="12.75">
      <c r="A27" s="65"/>
      <c r="B27" s="79"/>
      <c r="C27" s="75"/>
      <c r="D27" s="33"/>
      <c r="F27" s="76"/>
      <c r="G27" s="77"/>
    </row>
    <row r="28" spans="1:7" ht="12.75">
      <c r="A28" s="65" t="s">
        <v>41</v>
      </c>
      <c r="B28" s="33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3"/>
      <c r="C29" s="81"/>
      <c r="D29" s="82"/>
      <c r="E29" s="81"/>
      <c r="F29" s="33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258">
        <f>ROUND(C23-F32,0)</f>
        <v>0</v>
      </c>
      <c r="G30" s="259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258">
        <f>ROUND(PRODUCT(F30,C31/100),1)</f>
        <v>0</v>
      </c>
      <c r="G31" s="259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258">
        <v>0</v>
      </c>
      <c r="G32" s="259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0"/>
      <c r="F33" s="258">
        <f>ROUND(PRODUCT(F32,C33/100),1)</f>
        <v>0</v>
      </c>
      <c r="G33" s="259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60">
        <f>CEILING(SUM(F30:F33),IF(SUM(F30:F33)&gt;=0,1,-1))</f>
        <v>0</v>
      </c>
      <c r="G34" s="261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262"/>
      <c r="C37" s="262"/>
      <c r="D37" s="262"/>
      <c r="E37" s="262"/>
      <c r="F37" s="262"/>
      <c r="G37" s="262"/>
      <c r="H37" t="s">
        <v>6</v>
      </c>
    </row>
    <row r="38" spans="1:8" ht="12.75" customHeight="1">
      <c r="A38" s="94"/>
      <c r="B38" s="262"/>
      <c r="C38" s="262"/>
      <c r="D38" s="262"/>
      <c r="E38" s="262"/>
      <c r="F38" s="262"/>
      <c r="G38" s="262"/>
      <c r="H38" t="s">
        <v>6</v>
      </c>
    </row>
    <row r="39" spans="1:8" ht="12.75">
      <c r="A39" s="94"/>
      <c r="B39" s="262"/>
      <c r="C39" s="262"/>
      <c r="D39" s="262"/>
      <c r="E39" s="262"/>
      <c r="F39" s="262"/>
      <c r="G39" s="262"/>
      <c r="H39" t="s">
        <v>6</v>
      </c>
    </row>
    <row r="40" spans="1:8" ht="12.75">
      <c r="A40" s="94"/>
      <c r="B40" s="262"/>
      <c r="C40" s="262"/>
      <c r="D40" s="262"/>
      <c r="E40" s="262"/>
      <c r="F40" s="262"/>
      <c r="G40" s="262"/>
      <c r="H40" t="s">
        <v>6</v>
      </c>
    </row>
    <row r="41" spans="1:8" ht="12.75">
      <c r="A41" s="94"/>
      <c r="B41" s="262"/>
      <c r="C41" s="262"/>
      <c r="D41" s="262"/>
      <c r="E41" s="262"/>
      <c r="F41" s="262"/>
      <c r="G41" s="262"/>
      <c r="H41" t="s">
        <v>6</v>
      </c>
    </row>
    <row r="42" spans="1:8" ht="12.75">
      <c r="A42" s="94"/>
      <c r="B42" s="262"/>
      <c r="C42" s="262"/>
      <c r="D42" s="262"/>
      <c r="E42" s="262"/>
      <c r="F42" s="262"/>
      <c r="G42" s="262"/>
      <c r="H42" t="s">
        <v>6</v>
      </c>
    </row>
    <row r="43" spans="1:8" ht="12.75">
      <c r="A43" s="94"/>
      <c r="B43" s="262"/>
      <c r="C43" s="262"/>
      <c r="D43" s="262"/>
      <c r="E43" s="262"/>
      <c r="F43" s="262"/>
      <c r="G43" s="262"/>
      <c r="H43" t="s">
        <v>6</v>
      </c>
    </row>
    <row r="44" spans="1:8" ht="12.75">
      <c r="A44" s="94"/>
      <c r="B44" s="262"/>
      <c r="C44" s="262"/>
      <c r="D44" s="262"/>
      <c r="E44" s="262"/>
      <c r="F44" s="262"/>
      <c r="G44" s="262"/>
      <c r="H44" t="s">
        <v>6</v>
      </c>
    </row>
    <row r="45" spans="1:8" ht="0.75" customHeight="1">
      <c r="A45" s="94"/>
      <c r="B45" s="262"/>
      <c r="C45" s="262"/>
      <c r="D45" s="262"/>
      <c r="E45" s="262"/>
      <c r="F45" s="262"/>
      <c r="G45" s="262"/>
      <c r="H45" t="s">
        <v>6</v>
      </c>
    </row>
    <row r="46" spans="2:7" ht="12.75">
      <c r="B46" s="255"/>
      <c r="C46" s="255"/>
      <c r="D46" s="255"/>
      <c r="E46" s="255"/>
      <c r="F46" s="255"/>
      <c r="G46" s="255"/>
    </row>
    <row r="47" spans="2:7" ht="12.75">
      <c r="B47" s="255"/>
      <c r="C47" s="255"/>
      <c r="D47" s="255"/>
      <c r="E47" s="255"/>
      <c r="F47" s="255"/>
      <c r="G47" s="255"/>
    </row>
    <row r="48" spans="2:7" ht="12.75">
      <c r="B48" s="255"/>
      <c r="C48" s="255"/>
      <c r="D48" s="255"/>
      <c r="E48" s="255"/>
      <c r="F48" s="255"/>
      <c r="G48" s="255"/>
    </row>
    <row r="49" spans="2:7" ht="12.75">
      <c r="B49" s="255"/>
      <c r="C49" s="255"/>
      <c r="D49" s="255"/>
      <c r="E49" s="255"/>
      <c r="F49" s="255"/>
      <c r="G49" s="255"/>
    </row>
    <row r="50" spans="2:7" ht="12.75">
      <c r="B50" s="255"/>
      <c r="C50" s="255"/>
      <c r="D50" s="255"/>
      <c r="E50" s="255"/>
      <c r="F50" s="255"/>
      <c r="G50" s="255"/>
    </row>
    <row r="51" spans="2:7" ht="12.75">
      <c r="B51" s="255"/>
      <c r="C51" s="255"/>
      <c r="D51" s="255"/>
      <c r="E51" s="255"/>
      <c r="F51" s="255"/>
      <c r="G51" s="255"/>
    </row>
    <row r="52" spans="2:7" ht="12.75">
      <c r="B52" s="255"/>
      <c r="C52" s="255"/>
      <c r="D52" s="255"/>
      <c r="E52" s="255"/>
      <c r="F52" s="255"/>
      <c r="G52" s="255"/>
    </row>
    <row r="53" spans="2:7" ht="12.75">
      <c r="B53" s="255"/>
      <c r="C53" s="255"/>
      <c r="D53" s="255"/>
      <c r="E53" s="255"/>
      <c r="F53" s="255"/>
      <c r="G53" s="255"/>
    </row>
    <row r="54" spans="2:7" ht="12.75">
      <c r="B54" s="255"/>
      <c r="C54" s="255"/>
      <c r="D54" s="255"/>
      <c r="E54" s="255"/>
      <c r="F54" s="255"/>
      <c r="G54" s="255"/>
    </row>
    <row r="55" spans="2:7" ht="12.75">
      <c r="B55" s="255"/>
      <c r="C55" s="255"/>
      <c r="D55" s="255"/>
      <c r="E55" s="255"/>
      <c r="F55" s="255"/>
      <c r="G55" s="255"/>
    </row>
  </sheetData>
  <sheetProtection/>
  <mergeCells count="22"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65" t="s">
        <v>49</v>
      </c>
      <c r="B1" s="266"/>
      <c r="C1" s="95" t="str">
        <f>CONCATENATE(cislostavby," ",nazevstavby)</f>
        <v>  Brno - Nejedlého 3, Taneční konzervatoř</v>
      </c>
      <c r="D1" s="96"/>
      <c r="E1" s="97"/>
      <c r="F1" s="96"/>
      <c r="G1" s="98" t="s">
        <v>50</v>
      </c>
      <c r="H1" s="99">
        <v>53</v>
      </c>
      <c r="I1" s="100"/>
    </row>
    <row r="2" spans="1:9" ht="13.5" thickBot="1">
      <c r="A2" s="267" t="s">
        <v>51</v>
      </c>
      <c r="B2" s="268"/>
      <c r="C2" s="101" t="str">
        <f>CONCATENATE(cisloobjektu," ",nazevobjektu)</f>
        <v>42 Brno - Nejedlého 3, Taneční konzervatoř</v>
      </c>
      <c r="D2" s="102"/>
      <c r="E2" s="103"/>
      <c r="F2" s="102"/>
      <c r="G2" s="269" t="s">
        <v>291</v>
      </c>
      <c r="H2" s="270"/>
      <c r="I2" s="271"/>
    </row>
    <row r="3" ht="13.5" thickTop="1">
      <c r="F3" s="33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3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3" customFormat="1" ht="12.75">
      <c r="A7" s="198" t="str">
        <f>Položky!B7</f>
        <v>00</v>
      </c>
      <c r="B7" s="113" t="str">
        <f>Položky!C7</f>
        <v>Poznámka</v>
      </c>
      <c r="D7" s="114"/>
      <c r="E7" s="199">
        <f>Položky!BA9</f>
        <v>0</v>
      </c>
      <c r="F7" s="200">
        <f>Položky!BB9</f>
        <v>0</v>
      </c>
      <c r="G7" s="200">
        <f>Položky!BC9</f>
        <v>0</v>
      </c>
      <c r="H7" s="200">
        <f>Položky!BD9</f>
        <v>0</v>
      </c>
      <c r="I7" s="201">
        <f>Položky!BE9</f>
        <v>0</v>
      </c>
    </row>
    <row r="8" spans="1:9" s="33" customFormat="1" ht="12.75">
      <c r="A8" s="198" t="str">
        <f>Položky!B10</f>
        <v>3</v>
      </c>
      <c r="B8" s="113" t="str">
        <f>Položky!C10</f>
        <v>Svislé a kompletní konstrukce</v>
      </c>
      <c r="D8" s="114"/>
      <c r="E8" s="199">
        <f>Položky!BA17</f>
        <v>0</v>
      </c>
      <c r="F8" s="200">
        <f>Položky!BB17</f>
        <v>0</v>
      </c>
      <c r="G8" s="200">
        <f>Položky!BC17</f>
        <v>0</v>
      </c>
      <c r="H8" s="200">
        <f>Položky!BD17</f>
        <v>0</v>
      </c>
      <c r="I8" s="201">
        <f>Položky!BE17</f>
        <v>0</v>
      </c>
    </row>
    <row r="9" spans="1:9" s="33" customFormat="1" ht="12.75">
      <c r="A9" s="198" t="str">
        <f>Položky!B18</f>
        <v>41</v>
      </c>
      <c r="B9" s="113" t="str">
        <f>Položky!C18</f>
        <v>Stropy a stropní konstrukce</v>
      </c>
      <c r="D9" s="114"/>
      <c r="E9" s="199">
        <f>Položky!BA23</f>
        <v>0</v>
      </c>
      <c r="F9" s="200">
        <f>Položky!BB23</f>
        <v>0</v>
      </c>
      <c r="G9" s="200">
        <f>Položky!BC23</f>
        <v>0</v>
      </c>
      <c r="H9" s="200">
        <f>Položky!BD23</f>
        <v>0</v>
      </c>
      <c r="I9" s="201">
        <f>Položky!BE23</f>
        <v>0</v>
      </c>
    </row>
    <row r="10" spans="1:9" s="33" customFormat="1" ht="12.75">
      <c r="A10" s="198" t="str">
        <f>Položky!B24</f>
        <v>43</v>
      </c>
      <c r="B10" s="113" t="str">
        <f>Položky!C24</f>
        <v>Schodiště</v>
      </c>
      <c r="D10" s="114"/>
      <c r="E10" s="199">
        <f>Položky!BA26</f>
        <v>0</v>
      </c>
      <c r="F10" s="200">
        <f>Položky!BB26</f>
        <v>0</v>
      </c>
      <c r="G10" s="200">
        <f>Položky!BC26</f>
        <v>0</v>
      </c>
      <c r="H10" s="200">
        <f>Položky!BD26</f>
        <v>0</v>
      </c>
      <c r="I10" s="201">
        <f>Položky!BE26</f>
        <v>0</v>
      </c>
    </row>
    <row r="11" spans="1:9" s="33" customFormat="1" ht="12.75">
      <c r="A11" s="198" t="str">
        <f>Položky!B27</f>
        <v>5</v>
      </c>
      <c r="B11" s="113" t="str">
        <f>Položky!C27</f>
        <v>Komunikace</v>
      </c>
      <c r="D11" s="114"/>
      <c r="E11" s="199">
        <f>Položky!BA30</f>
        <v>0</v>
      </c>
      <c r="F11" s="200">
        <f>Položky!BB30</f>
        <v>0</v>
      </c>
      <c r="G11" s="200">
        <f>Položky!BC30</f>
        <v>0</v>
      </c>
      <c r="H11" s="200">
        <f>Položky!BD30</f>
        <v>0</v>
      </c>
      <c r="I11" s="201">
        <f>Položky!BE30</f>
        <v>0</v>
      </c>
    </row>
    <row r="12" spans="1:9" s="33" customFormat="1" ht="12.75">
      <c r="A12" s="198" t="str">
        <f>Položky!B31</f>
        <v>61</v>
      </c>
      <c r="B12" s="113" t="str">
        <f>Položky!C31</f>
        <v>Upravy povrchů vnitřní</v>
      </c>
      <c r="D12" s="114"/>
      <c r="E12" s="199">
        <f>Položky!BA38</f>
        <v>0</v>
      </c>
      <c r="F12" s="200">
        <f>Položky!BB38</f>
        <v>0</v>
      </c>
      <c r="G12" s="200">
        <f>Položky!BC38</f>
        <v>0</v>
      </c>
      <c r="H12" s="200">
        <f>Položky!BD38</f>
        <v>0</v>
      </c>
      <c r="I12" s="201">
        <f>Položky!BE38</f>
        <v>0</v>
      </c>
    </row>
    <row r="13" spans="1:9" s="33" customFormat="1" ht="12.75">
      <c r="A13" s="198" t="str">
        <f>Položky!B39</f>
        <v>62</v>
      </c>
      <c r="B13" s="113" t="str">
        <f>Položky!C39</f>
        <v>Úpravy povrchů vnější</v>
      </c>
      <c r="D13" s="114"/>
      <c r="E13" s="199">
        <f>Položky!BA73</f>
        <v>0</v>
      </c>
      <c r="F13" s="200">
        <f>Položky!BB73</f>
        <v>0</v>
      </c>
      <c r="G13" s="200">
        <f>Položky!BC73</f>
        <v>0</v>
      </c>
      <c r="H13" s="200">
        <f>Položky!BD73</f>
        <v>0</v>
      </c>
      <c r="I13" s="201">
        <f>Položky!BE73</f>
        <v>0</v>
      </c>
    </row>
    <row r="14" spans="1:9" s="33" customFormat="1" ht="12.75">
      <c r="A14" s="198" t="str">
        <f>Položky!B74</f>
        <v>95</v>
      </c>
      <c r="B14" s="113" t="str">
        <f>Položky!C74</f>
        <v>Dokončovací konstrukce na pozemních stavbách</v>
      </c>
      <c r="D14" s="114"/>
      <c r="E14" s="199">
        <f>Položky!BA77</f>
        <v>0</v>
      </c>
      <c r="F14" s="200">
        <f>Položky!BB77</f>
        <v>0</v>
      </c>
      <c r="G14" s="200">
        <f>Položky!BC77</f>
        <v>0</v>
      </c>
      <c r="H14" s="200">
        <f>Položky!BD77</f>
        <v>0</v>
      </c>
      <c r="I14" s="201">
        <f>Položky!BE77</f>
        <v>0</v>
      </c>
    </row>
    <row r="15" spans="1:9" s="33" customFormat="1" ht="12.75">
      <c r="A15" s="198" t="str">
        <f>Položky!B78</f>
        <v>96</v>
      </c>
      <c r="B15" s="113" t="str">
        <f>Položky!C78</f>
        <v>Bourání konstrukcí</v>
      </c>
      <c r="D15" s="114"/>
      <c r="E15" s="199">
        <f>Položky!BA94</f>
        <v>0</v>
      </c>
      <c r="F15" s="200">
        <f>Položky!BB94</f>
        <v>0</v>
      </c>
      <c r="G15" s="200">
        <f>Položky!BC94</f>
        <v>0</v>
      </c>
      <c r="H15" s="200">
        <f>Položky!BD94</f>
        <v>0</v>
      </c>
      <c r="I15" s="201">
        <f>Položky!BE94</f>
        <v>0</v>
      </c>
    </row>
    <row r="16" spans="1:9" s="33" customFormat="1" ht="12.75">
      <c r="A16" s="198" t="str">
        <f>Položky!B95</f>
        <v>99</v>
      </c>
      <c r="B16" s="113" t="str">
        <f>Položky!C95</f>
        <v>Staveništní přesun hmot</v>
      </c>
      <c r="D16" s="114"/>
      <c r="E16" s="199">
        <f>Položky!BA97</f>
        <v>0</v>
      </c>
      <c r="F16" s="200">
        <f>Položky!BB97</f>
        <v>0</v>
      </c>
      <c r="G16" s="200">
        <f>Položky!BC97</f>
        <v>0</v>
      </c>
      <c r="H16" s="200">
        <f>Položky!BD97</f>
        <v>0</v>
      </c>
      <c r="I16" s="201">
        <f>Položky!BE97</f>
        <v>0</v>
      </c>
    </row>
    <row r="17" spans="1:9" s="33" customFormat="1" ht="12.75">
      <c r="A17" s="198" t="str">
        <f>Položky!B98</f>
        <v>712</v>
      </c>
      <c r="B17" s="113" t="str">
        <f>Položky!C98</f>
        <v>Živičné krytiny</v>
      </c>
      <c r="D17" s="114"/>
      <c r="E17" s="199">
        <f>Položky!BA107</f>
        <v>0</v>
      </c>
      <c r="F17" s="200">
        <f>Položky!BB107</f>
        <v>0</v>
      </c>
      <c r="G17" s="200">
        <f>Položky!BC107</f>
        <v>0</v>
      </c>
      <c r="H17" s="200">
        <f>Položky!BD107</f>
        <v>0</v>
      </c>
      <c r="I17" s="201">
        <f>Položky!BE107</f>
        <v>0</v>
      </c>
    </row>
    <row r="18" spans="1:9" s="33" customFormat="1" ht="12.75">
      <c r="A18" s="198" t="str">
        <f>Položky!B108</f>
        <v>764</v>
      </c>
      <c r="B18" s="113" t="str">
        <f>Položky!C108</f>
        <v>Konstrukce klempířské</v>
      </c>
      <c r="D18" s="114"/>
      <c r="E18" s="199">
        <f>Položky!BA117</f>
        <v>0</v>
      </c>
      <c r="F18" s="200">
        <f>Položky!BB117</f>
        <v>0</v>
      </c>
      <c r="G18" s="200">
        <f>Položky!BC117</f>
        <v>0</v>
      </c>
      <c r="H18" s="200">
        <f>Položky!BD117</f>
        <v>0</v>
      </c>
      <c r="I18" s="201">
        <f>Položky!BE117</f>
        <v>0</v>
      </c>
    </row>
    <row r="19" spans="1:9" s="33" customFormat="1" ht="12.75">
      <c r="A19" s="198" t="str">
        <f>Položky!B118</f>
        <v>767</v>
      </c>
      <c r="B19" s="113" t="str">
        <f>Položky!C118</f>
        <v>Konstrukce zámečnické</v>
      </c>
      <c r="D19" s="114"/>
      <c r="E19" s="199">
        <f>Položky!BA129</f>
        <v>0</v>
      </c>
      <c r="F19" s="200">
        <f>Položky!BB129</f>
        <v>0</v>
      </c>
      <c r="G19" s="200">
        <f>Položky!BC129</f>
        <v>0</v>
      </c>
      <c r="H19" s="200">
        <f>Položky!BD129</f>
        <v>0</v>
      </c>
      <c r="I19" s="201">
        <f>Položky!BE129</f>
        <v>0</v>
      </c>
    </row>
    <row r="20" spans="1:9" s="33" customFormat="1" ht="12.75">
      <c r="A20" s="198" t="str">
        <f>Položky!B130</f>
        <v>769</v>
      </c>
      <c r="B20" s="113" t="str">
        <f>Položky!C130</f>
        <v>Otvorové prvky z plastu</v>
      </c>
      <c r="D20" s="114"/>
      <c r="E20" s="199">
        <f>Položky!BA172</f>
        <v>0</v>
      </c>
      <c r="F20" s="200">
        <f>Položky!BB172</f>
        <v>0</v>
      </c>
      <c r="G20" s="200">
        <f>Položky!BC172</f>
        <v>0</v>
      </c>
      <c r="H20" s="200">
        <f>Položky!BD172</f>
        <v>0</v>
      </c>
      <c r="I20" s="201">
        <f>Položky!BE172</f>
        <v>0</v>
      </c>
    </row>
    <row r="21" spans="1:9" s="33" customFormat="1" ht="12.75">
      <c r="A21" s="198" t="str">
        <f>Položky!B173</f>
        <v>784</v>
      </c>
      <c r="B21" s="113" t="str">
        <f>Položky!C173</f>
        <v>Malby</v>
      </c>
      <c r="D21" s="114"/>
      <c r="E21" s="199">
        <f>Položky!BA177</f>
        <v>0</v>
      </c>
      <c r="F21" s="200">
        <f>Položky!BB177</f>
        <v>0</v>
      </c>
      <c r="G21" s="200">
        <f>Položky!BC177</f>
        <v>0</v>
      </c>
      <c r="H21" s="200">
        <f>Položky!BD177</f>
        <v>0</v>
      </c>
      <c r="I21" s="201">
        <f>Položky!BE177</f>
        <v>0</v>
      </c>
    </row>
    <row r="22" spans="1:9" s="33" customFormat="1" ht="12.75">
      <c r="A22" s="198" t="str">
        <f>Položky!B178</f>
        <v>M211</v>
      </c>
      <c r="B22" s="113" t="str">
        <f>Položky!C178</f>
        <v>Hromosvod</v>
      </c>
      <c r="D22" s="114"/>
      <c r="E22" s="199">
        <f>Položky!BA180</f>
        <v>0</v>
      </c>
      <c r="F22" s="200">
        <f>Položky!BB180</f>
        <v>0</v>
      </c>
      <c r="G22" s="200">
        <f>Položky!BC180</f>
        <v>0</v>
      </c>
      <c r="H22" s="200">
        <f>Položky!BD180</f>
        <v>0</v>
      </c>
      <c r="I22" s="201">
        <f>Položky!BE180</f>
        <v>0</v>
      </c>
    </row>
    <row r="23" spans="1:9" s="33" customFormat="1" ht="13.5" thickBot="1">
      <c r="A23" s="198" t="str">
        <f>Položky!B181</f>
        <v>D96</v>
      </c>
      <c r="B23" s="113" t="str">
        <f>Položky!C181</f>
        <v>Přesuny suti a vybouraných hmot</v>
      </c>
      <c r="D23" s="114"/>
      <c r="E23" s="199">
        <f>Položky!BA189</f>
        <v>0</v>
      </c>
      <c r="F23" s="200">
        <f>Položky!BB189</f>
        <v>0</v>
      </c>
      <c r="G23" s="200">
        <f>Položky!BC189</f>
        <v>0</v>
      </c>
      <c r="H23" s="200">
        <f>Položky!BD189</f>
        <v>0</v>
      </c>
      <c r="I23" s="201">
        <f>Položky!BE189</f>
        <v>0</v>
      </c>
    </row>
    <row r="24" spans="1:9" s="121" customFormat="1" ht="13.5" thickBot="1">
      <c r="A24" s="115"/>
      <c r="B24" s="116" t="s">
        <v>58</v>
      </c>
      <c r="C24" s="116"/>
      <c r="D24" s="117"/>
      <c r="E24" s="118">
        <f>SUM(E7:E23)</f>
        <v>0</v>
      </c>
      <c r="F24" s="119">
        <f>SUM(F7:F23)</f>
        <v>0</v>
      </c>
      <c r="G24" s="119">
        <f>SUM(G7:G23)</f>
        <v>0</v>
      </c>
      <c r="H24" s="119">
        <f>SUM(H7:H23)</f>
        <v>0</v>
      </c>
      <c r="I24" s="120">
        <f>SUM(I7:I23)</f>
        <v>0</v>
      </c>
    </row>
    <row r="25" spans="1:9" ht="12.75">
      <c r="A25" s="33"/>
      <c r="B25" s="33"/>
      <c r="C25" s="33"/>
      <c r="D25" s="33"/>
      <c r="E25" s="33"/>
      <c r="F25" s="33"/>
      <c r="G25" s="33"/>
      <c r="H25" s="33"/>
      <c r="I25" s="33"/>
    </row>
    <row r="26" spans="1:57" ht="19.5" customHeight="1">
      <c r="A26" s="105" t="s">
        <v>59</v>
      </c>
      <c r="B26" s="105"/>
      <c r="C26" s="105"/>
      <c r="D26" s="105"/>
      <c r="E26" s="105"/>
      <c r="F26" s="105"/>
      <c r="G26" s="122"/>
      <c r="H26" s="105"/>
      <c r="I26" s="105"/>
      <c r="BA26" s="39"/>
      <c r="BB26" s="39"/>
      <c r="BC26" s="39"/>
      <c r="BD26" s="39"/>
      <c r="BE26" s="39"/>
    </row>
    <row r="27" ht="13.5" thickBot="1"/>
    <row r="28" spans="1:9" ht="12.75">
      <c r="A28" s="70" t="s">
        <v>60</v>
      </c>
      <c r="B28" s="71"/>
      <c r="C28" s="71"/>
      <c r="D28" s="123"/>
      <c r="E28" s="124" t="s">
        <v>61</v>
      </c>
      <c r="F28" s="125" t="s">
        <v>62</v>
      </c>
      <c r="G28" s="126" t="s">
        <v>63</v>
      </c>
      <c r="H28" s="127"/>
      <c r="I28" s="128" t="s">
        <v>61</v>
      </c>
    </row>
    <row r="29" spans="1:53" ht="12.75">
      <c r="A29" s="129" t="s">
        <v>282</v>
      </c>
      <c r="B29" s="130"/>
      <c r="C29" s="130"/>
      <c r="D29" s="131"/>
      <c r="E29" s="132">
        <v>0</v>
      </c>
      <c r="F29" s="133">
        <v>0</v>
      </c>
      <c r="G29" s="134">
        <f aca="true" t="shared" si="0" ref="G29:G36">CHOOSE(BA29+1,HSV+PSV,HSV+PSV+Mont,HSV+PSV+Dodavka+Mont,HSV,PSV,Mont,Dodavka,Mont+Dodavka,0)</f>
        <v>0</v>
      </c>
      <c r="H29" s="135"/>
      <c r="I29" s="136">
        <f aca="true" t="shared" si="1" ref="I29:I36">E29+F29*G29/100</f>
        <v>0</v>
      </c>
      <c r="BA29">
        <v>0</v>
      </c>
    </row>
    <row r="30" spans="1:53" ht="12.75">
      <c r="A30" s="129" t="s">
        <v>283</v>
      </c>
      <c r="B30" s="130"/>
      <c r="C30" s="130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3" ht="12.75">
      <c r="A31" s="129" t="s">
        <v>284</v>
      </c>
      <c r="B31" s="130"/>
      <c r="C31" s="130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0</v>
      </c>
    </row>
    <row r="32" spans="1:53" ht="12.75">
      <c r="A32" s="129" t="s">
        <v>285</v>
      </c>
      <c r="B32" s="130"/>
      <c r="C32" s="130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ht="12.75">
      <c r="A33" s="129" t="s">
        <v>286</v>
      </c>
      <c r="B33" s="130"/>
      <c r="C33" s="130"/>
      <c r="D33" s="131"/>
      <c r="E33" s="132">
        <v>0</v>
      </c>
      <c r="F33" s="133" t="s">
        <v>287</v>
      </c>
      <c r="G33" s="134">
        <f t="shared" si="0"/>
        <v>0</v>
      </c>
      <c r="H33" s="135"/>
      <c r="I33" s="136">
        <f t="shared" si="1"/>
        <v>0</v>
      </c>
      <c r="BA33">
        <v>1</v>
      </c>
    </row>
    <row r="34" spans="1:53" ht="12.75">
      <c r="A34" s="129" t="s">
        <v>288</v>
      </c>
      <c r="B34" s="130"/>
      <c r="C34" s="130"/>
      <c r="D34" s="131"/>
      <c r="E34" s="132">
        <v>0</v>
      </c>
      <c r="F34" s="133">
        <v>0</v>
      </c>
      <c r="G34" s="134">
        <f t="shared" si="0"/>
        <v>0</v>
      </c>
      <c r="H34" s="135"/>
      <c r="I34" s="136">
        <f t="shared" si="1"/>
        <v>0</v>
      </c>
      <c r="BA34">
        <v>1</v>
      </c>
    </row>
    <row r="35" spans="1:53" ht="12.75">
      <c r="A35" s="129" t="s">
        <v>289</v>
      </c>
      <c r="B35" s="130"/>
      <c r="C35" s="130"/>
      <c r="D35" s="131"/>
      <c r="E35" s="132">
        <v>0</v>
      </c>
      <c r="F35" s="133">
        <v>0</v>
      </c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53" ht="12.75">
      <c r="A36" s="129" t="s">
        <v>290</v>
      </c>
      <c r="B36" s="130"/>
      <c r="C36" s="130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9" ht="13.5" thickBot="1">
      <c r="A37" s="137"/>
      <c r="B37" s="138" t="s">
        <v>64</v>
      </c>
      <c r="C37" s="139"/>
      <c r="D37" s="140"/>
      <c r="E37" s="141"/>
      <c r="F37" s="142"/>
      <c r="G37" s="142"/>
      <c r="H37" s="263">
        <f>SUM(I29:I36)</f>
        <v>0</v>
      </c>
      <c r="I37" s="264"/>
    </row>
    <row r="39" spans="2:9" ht="12.75">
      <c r="B39" s="121"/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</sheetData>
  <sheetProtection/>
  <mergeCells count="4">
    <mergeCell ref="H37:I3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2"/>
  <sheetViews>
    <sheetView showGridLines="0" showZeros="0" zoomScalePageLayoutView="0" workbookViewId="0" topLeftCell="A1">
      <selection activeCell="H3" sqref="H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55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74" t="s">
        <v>65</v>
      </c>
      <c r="B1" s="274"/>
      <c r="C1" s="274"/>
      <c r="D1" s="274"/>
      <c r="E1" s="274"/>
      <c r="F1" s="274"/>
      <c r="G1" s="274"/>
    </row>
    <row r="2" spans="2:7" ht="14.25" customHeight="1" thickBot="1">
      <c r="B2" s="147"/>
      <c r="C2" s="148"/>
      <c r="D2" s="148"/>
      <c r="E2" s="149"/>
      <c r="F2" s="148"/>
      <c r="G2" s="148"/>
    </row>
    <row r="3" spans="1:7" ht="13.5" thickTop="1">
      <c r="A3" s="265" t="s">
        <v>49</v>
      </c>
      <c r="B3" s="266"/>
      <c r="C3" s="95" t="str">
        <f>CONCATENATE(cislostavby," ",nazevstavby)</f>
        <v>  Brno - Nejedlého 3, Taneční konzervatoř</v>
      </c>
      <c r="D3" s="96"/>
      <c r="E3" s="150" t="s">
        <v>66</v>
      </c>
      <c r="F3" s="151">
        <f>Rekapitulace!H1</f>
        <v>53</v>
      </c>
      <c r="G3" s="152"/>
    </row>
    <row r="4" spans="1:7" ht="13.5" thickBot="1">
      <c r="A4" s="275" t="s">
        <v>51</v>
      </c>
      <c r="B4" s="268"/>
      <c r="C4" s="101" t="str">
        <f>CONCATENATE(cisloobjektu," ",nazevobjektu)</f>
        <v>42 Brno - Nejedlého 3, Taneční konzervatoř</v>
      </c>
      <c r="D4" s="102"/>
      <c r="E4" s="276" t="str">
        <f>Rekapitulace!G2</f>
        <v>Pavilon USU RD</v>
      </c>
      <c r="F4" s="277"/>
      <c r="G4" s="251"/>
    </row>
    <row r="5" spans="1:7" ht="13.5" thickTop="1">
      <c r="A5" s="153"/>
      <c r="B5" s="154"/>
      <c r="C5" s="154"/>
      <c r="G5" s="156"/>
    </row>
    <row r="6" spans="1:7" ht="12.75">
      <c r="A6" s="157" t="s">
        <v>67</v>
      </c>
      <c r="B6" s="158" t="s">
        <v>68</v>
      </c>
      <c r="C6" s="158" t="s">
        <v>69</v>
      </c>
      <c r="D6" s="158" t="s">
        <v>70</v>
      </c>
      <c r="E6" s="159" t="s">
        <v>71</v>
      </c>
      <c r="F6" s="158" t="s">
        <v>72</v>
      </c>
      <c r="G6" s="160" t="s">
        <v>73</v>
      </c>
    </row>
    <row r="7" spans="1:15" ht="12.75">
      <c r="A7" s="161" t="s">
        <v>74</v>
      </c>
      <c r="B7" s="162" t="s">
        <v>79</v>
      </c>
      <c r="C7" s="163" t="s">
        <v>80</v>
      </c>
      <c r="D7" s="164"/>
      <c r="E7" s="165"/>
      <c r="F7" s="165"/>
      <c r="G7" s="166"/>
      <c r="H7" s="167"/>
      <c r="I7" s="167"/>
      <c r="O7" s="168">
        <v>1</v>
      </c>
    </row>
    <row r="8" spans="1:104" ht="12.75">
      <c r="A8" s="169">
        <v>1</v>
      </c>
      <c r="B8" s="170" t="s">
        <v>81</v>
      </c>
      <c r="C8" s="171" t="s">
        <v>82</v>
      </c>
      <c r="D8" s="172"/>
      <c r="E8" s="173">
        <v>0</v>
      </c>
      <c r="F8" s="173">
        <v>0</v>
      </c>
      <c r="G8" s="174">
        <f>E8*F8</f>
        <v>0</v>
      </c>
      <c r="O8" s="168">
        <v>2</v>
      </c>
      <c r="AA8" s="146">
        <v>12</v>
      </c>
      <c r="AB8" s="146">
        <v>0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5">
        <v>12</v>
      </c>
      <c r="CB8" s="175">
        <v>0</v>
      </c>
      <c r="CZ8" s="146">
        <v>0</v>
      </c>
    </row>
    <row r="9" spans="1:57" ht="12.75">
      <c r="A9" s="183"/>
      <c r="B9" s="184" t="s">
        <v>76</v>
      </c>
      <c r="C9" s="185" t="str">
        <f>CONCATENATE(B7," ",C7)</f>
        <v>00 Poznámka</v>
      </c>
      <c r="D9" s="186"/>
      <c r="E9" s="187"/>
      <c r="F9" s="188"/>
      <c r="G9" s="189">
        <f>SUM(G7:G8)</f>
        <v>0</v>
      </c>
      <c r="O9" s="168">
        <v>4</v>
      </c>
      <c r="BA9" s="190">
        <f>SUM(BA7:BA8)</f>
        <v>0</v>
      </c>
      <c r="BB9" s="190">
        <f>SUM(BB7:BB8)</f>
        <v>0</v>
      </c>
      <c r="BC9" s="190">
        <f>SUM(BC7:BC8)</f>
        <v>0</v>
      </c>
      <c r="BD9" s="190">
        <f>SUM(BD7:BD8)</f>
        <v>0</v>
      </c>
      <c r="BE9" s="190">
        <f>SUM(BE7:BE8)</f>
        <v>0</v>
      </c>
    </row>
    <row r="10" spans="1:15" ht="12.75">
      <c r="A10" s="161" t="s">
        <v>74</v>
      </c>
      <c r="B10" s="162" t="s">
        <v>83</v>
      </c>
      <c r="C10" s="163" t="s">
        <v>84</v>
      </c>
      <c r="D10" s="164"/>
      <c r="E10" s="165"/>
      <c r="F10" s="165"/>
      <c r="G10" s="166"/>
      <c r="H10" s="167"/>
      <c r="I10" s="167"/>
      <c r="O10" s="168">
        <v>1</v>
      </c>
    </row>
    <row r="11" spans="1:104" ht="12.75">
      <c r="A11" s="169">
        <v>2</v>
      </c>
      <c r="B11" s="170" t="s">
        <v>85</v>
      </c>
      <c r="C11" s="171" t="s">
        <v>86</v>
      </c>
      <c r="D11" s="172" t="s">
        <v>87</v>
      </c>
      <c r="E11" s="173">
        <v>376.92</v>
      </c>
      <c r="F11" s="173">
        <v>0</v>
      </c>
      <c r="G11" s="174">
        <f>E11*F11</f>
        <v>0</v>
      </c>
      <c r="O11" s="168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5">
        <v>1</v>
      </c>
      <c r="CB11" s="175">
        <v>1</v>
      </c>
      <c r="CZ11" s="146">
        <v>0.295599999999922</v>
      </c>
    </row>
    <row r="12" spans="1:15" ht="12.75">
      <c r="A12" s="176"/>
      <c r="B12" s="179"/>
      <c r="C12" s="272" t="s">
        <v>88</v>
      </c>
      <c r="D12" s="273"/>
      <c r="E12" s="180">
        <v>203.095</v>
      </c>
      <c r="F12" s="181"/>
      <c r="G12" s="182"/>
      <c r="M12" s="178" t="s">
        <v>88</v>
      </c>
      <c r="O12" s="168"/>
    </row>
    <row r="13" spans="1:15" ht="12.75">
      <c r="A13" s="176"/>
      <c r="B13" s="179"/>
      <c r="C13" s="272" t="s">
        <v>89</v>
      </c>
      <c r="D13" s="273"/>
      <c r="E13" s="180">
        <v>45.335</v>
      </c>
      <c r="F13" s="181"/>
      <c r="G13" s="182"/>
      <c r="M13" s="178" t="s">
        <v>89</v>
      </c>
      <c r="O13" s="168"/>
    </row>
    <row r="14" spans="1:15" ht="12.75">
      <c r="A14" s="176"/>
      <c r="B14" s="179"/>
      <c r="C14" s="272" t="s">
        <v>90</v>
      </c>
      <c r="D14" s="273"/>
      <c r="E14" s="180">
        <v>64.005</v>
      </c>
      <c r="F14" s="181"/>
      <c r="G14" s="182"/>
      <c r="M14" s="178" t="s">
        <v>90</v>
      </c>
      <c r="O14" s="168"/>
    </row>
    <row r="15" spans="1:15" ht="12.75">
      <c r="A15" s="176"/>
      <c r="B15" s="179"/>
      <c r="C15" s="272" t="s">
        <v>91</v>
      </c>
      <c r="D15" s="273"/>
      <c r="E15" s="180">
        <v>57.285</v>
      </c>
      <c r="F15" s="181"/>
      <c r="G15" s="182"/>
      <c r="M15" s="178" t="s">
        <v>91</v>
      </c>
      <c r="O15" s="168"/>
    </row>
    <row r="16" spans="1:15" ht="12.75">
      <c r="A16" s="176"/>
      <c r="B16" s="179"/>
      <c r="C16" s="272" t="s">
        <v>92</v>
      </c>
      <c r="D16" s="273"/>
      <c r="E16" s="180">
        <v>7.2</v>
      </c>
      <c r="F16" s="181"/>
      <c r="G16" s="182"/>
      <c r="M16" s="178" t="s">
        <v>92</v>
      </c>
      <c r="O16" s="168"/>
    </row>
    <row r="17" spans="1:57" ht="12.75">
      <c r="A17" s="183"/>
      <c r="B17" s="184" t="s">
        <v>76</v>
      </c>
      <c r="C17" s="185" t="str">
        <f>CONCATENATE(B10," ",C10)</f>
        <v>3 Svislé a kompletní konstrukce</v>
      </c>
      <c r="D17" s="186"/>
      <c r="E17" s="187"/>
      <c r="F17" s="188"/>
      <c r="G17" s="189">
        <f>SUM(G10:G16)</f>
        <v>0</v>
      </c>
      <c r="O17" s="168">
        <v>4</v>
      </c>
      <c r="BA17" s="190">
        <f>SUM(BA10:BA16)</f>
        <v>0</v>
      </c>
      <c r="BB17" s="190">
        <f>SUM(BB10:BB16)</f>
        <v>0</v>
      </c>
      <c r="BC17" s="190">
        <f>SUM(BC10:BC16)</f>
        <v>0</v>
      </c>
      <c r="BD17" s="190">
        <f>SUM(BD10:BD16)</f>
        <v>0</v>
      </c>
      <c r="BE17" s="190">
        <f>SUM(BE10:BE16)</f>
        <v>0</v>
      </c>
    </row>
    <row r="18" spans="1:15" ht="12.75">
      <c r="A18" s="161" t="s">
        <v>74</v>
      </c>
      <c r="B18" s="162" t="s">
        <v>93</v>
      </c>
      <c r="C18" s="163" t="s">
        <v>94</v>
      </c>
      <c r="D18" s="164"/>
      <c r="E18" s="165"/>
      <c r="F18" s="165"/>
      <c r="G18" s="166"/>
      <c r="H18" s="167"/>
      <c r="I18" s="167"/>
      <c r="O18" s="168">
        <v>1</v>
      </c>
    </row>
    <row r="19" spans="1:104" ht="22.5">
      <c r="A19" s="169">
        <v>3</v>
      </c>
      <c r="B19" s="170" t="s">
        <v>95</v>
      </c>
      <c r="C19" s="171" t="s">
        <v>96</v>
      </c>
      <c r="D19" s="172" t="s">
        <v>97</v>
      </c>
      <c r="E19" s="173">
        <v>167.04</v>
      </c>
      <c r="F19" s="173">
        <v>0</v>
      </c>
      <c r="G19" s="174">
        <f>E19*F19</f>
        <v>0</v>
      </c>
      <c r="O19" s="168">
        <v>2</v>
      </c>
      <c r="AA19" s="146">
        <v>2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5">
        <v>2</v>
      </c>
      <c r="CB19" s="175">
        <v>1</v>
      </c>
      <c r="CZ19" s="146">
        <v>0.406700000000001</v>
      </c>
    </row>
    <row r="20" spans="1:15" ht="12.75">
      <c r="A20" s="176"/>
      <c r="B20" s="177"/>
      <c r="C20" s="280" t="s">
        <v>98</v>
      </c>
      <c r="D20" s="281"/>
      <c r="E20" s="281"/>
      <c r="F20" s="281"/>
      <c r="G20" s="282"/>
      <c r="L20" s="178" t="s">
        <v>98</v>
      </c>
      <c r="O20" s="168">
        <v>3</v>
      </c>
    </row>
    <row r="21" spans="1:15" ht="12.75">
      <c r="A21" s="176"/>
      <c r="B21" s="177"/>
      <c r="C21" s="280" t="s">
        <v>99</v>
      </c>
      <c r="D21" s="281"/>
      <c r="E21" s="281"/>
      <c r="F21" s="281"/>
      <c r="G21" s="282"/>
      <c r="L21" s="178" t="s">
        <v>99</v>
      </c>
      <c r="O21" s="168">
        <v>3</v>
      </c>
    </row>
    <row r="22" spans="1:15" ht="12.75">
      <c r="A22" s="176"/>
      <c r="B22" s="179"/>
      <c r="C22" s="272" t="s">
        <v>100</v>
      </c>
      <c r="D22" s="273"/>
      <c r="E22" s="180">
        <v>167.04</v>
      </c>
      <c r="F22" s="181"/>
      <c r="G22" s="182"/>
      <c r="M22" s="178" t="s">
        <v>100</v>
      </c>
      <c r="O22" s="168"/>
    </row>
    <row r="23" spans="1:57" ht="12.75">
      <c r="A23" s="183"/>
      <c r="B23" s="184" t="s">
        <v>76</v>
      </c>
      <c r="C23" s="185" t="str">
        <f>CONCATENATE(B18," ",C18)</f>
        <v>41 Stropy a stropní konstrukce</v>
      </c>
      <c r="D23" s="186"/>
      <c r="E23" s="187"/>
      <c r="F23" s="188"/>
      <c r="G23" s="189">
        <f>SUM(G18:G22)</f>
        <v>0</v>
      </c>
      <c r="O23" s="168">
        <v>4</v>
      </c>
      <c r="BA23" s="190">
        <f>SUM(BA18:BA22)</f>
        <v>0</v>
      </c>
      <c r="BB23" s="190">
        <f>SUM(BB18:BB22)</f>
        <v>0</v>
      </c>
      <c r="BC23" s="190">
        <f>SUM(BC18:BC22)</f>
        <v>0</v>
      </c>
      <c r="BD23" s="190">
        <f>SUM(BD18:BD22)</f>
        <v>0</v>
      </c>
      <c r="BE23" s="190">
        <f>SUM(BE18:BE22)</f>
        <v>0</v>
      </c>
    </row>
    <row r="24" spans="1:15" ht="12.75">
      <c r="A24" s="161" t="s">
        <v>74</v>
      </c>
      <c r="B24" s="162" t="s">
        <v>101</v>
      </c>
      <c r="C24" s="163" t="s">
        <v>102</v>
      </c>
      <c r="D24" s="164"/>
      <c r="E24" s="165"/>
      <c r="F24" s="165"/>
      <c r="G24" s="166"/>
      <c r="H24" s="167"/>
      <c r="I24" s="167"/>
      <c r="O24" s="168">
        <v>1</v>
      </c>
    </row>
    <row r="25" spans="1:104" ht="12.75">
      <c r="A25" s="169">
        <v>4</v>
      </c>
      <c r="B25" s="170" t="s">
        <v>103</v>
      </c>
      <c r="C25" s="171" t="s">
        <v>104</v>
      </c>
      <c r="D25" s="172" t="s">
        <v>75</v>
      </c>
      <c r="E25" s="173">
        <v>3</v>
      </c>
      <c r="F25" s="173">
        <v>0</v>
      </c>
      <c r="G25" s="174">
        <f>E25*F25</f>
        <v>0</v>
      </c>
      <c r="O25" s="168">
        <v>2</v>
      </c>
      <c r="AA25" s="146">
        <v>12</v>
      </c>
      <c r="AB25" s="146">
        <v>0</v>
      </c>
      <c r="AC25" s="146">
        <v>95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5">
        <v>12</v>
      </c>
      <c r="CB25" s="175">
        <v>0</v>
      </c>
      <c r="CZ25" s="146">
        <v>0</v>
      </c>
    </row>
    <row r="26" spans="1:57" ht="12.75">
      <c r="A26" s="183"/>
      <c r="B26" s="184" t="s">
        <v>76</v>
      </c>
      <c r="C26" s="185" t="str">
        <f>CONCATENATE(B24," ",C24)</f>
        <v>43 Schodiště</v>
      </c>
      <c r="D26" s="186"/>
      <c r="E26" s="187"/>
      <c r="F26" s="188"/>
      <c r="G26" s="189">
        <f>SUM(G24:G25)</f>
        <v>0</v>
      </c>
      <c r="O26" s="168">
        <v>4</v>
      </c>
      <c r="BA26" s="190">
        <f>SUM(BA24:BA25)</f>
        <v>0</v>
      </c>
      <c r="BB26" s="190">
        <f>SUM(BB24:BB25)</f>
        <v>0</v>
      </c>
      <c r="BC26" s="190">
        <f>SUM(BC24:BC25)</f>
        <v>0</v>
      </c>
      <c r="BD26" s="190">
        <f>SUM(BD24:BD25)</f>
        <v>0</v>
      </c>
      <c r="BE26" s="190">
        <f>SUM(BE24:BE25)</f>
        <v>0</v>
      </c>
    </row>
    <row r="27" spans="1:15" ht="12.75">
      <c r="A27" s="161" t="s">
        <v>74</v>
      </c>
      <c r="B27" s="162" t="s">
        <v>105</v>
      </c>
      <c r="C27" s="163" t="s">
        <v>106</v>
      </c>
      <c r="D27" s="164"/>
      <c r="E27" s="165"/>
      <c r="F27" s="165"/>
      <c r="G27" s="166"/>
      <c r="H27" s="167"/>
      <c r="I27" s="167"/>
      <c r="O27" s="168">
        <v>1</v>
      </c>
    </row>
    <row r="28" spans="1:104" ht="22.5">
      <c r="A28" s="169">
        <v>5</v>
      </c>
      <c r="B28" s="170" t="s">
        <v>107</v>
      </c>
      <c r="C28" s="171" t="s">
        <v>108</v>
      </c>
      <c r="D28" s="172" t="s">
        <v>97</v>
      </c>
      <c r="E28" s="173">
        <v>88.38</v>
      </c>
      <c r="F28" s="173">
        <v>0</v>
      </c>
      <c r="G28" s="174">
        <f>E28*F28</f>
        <v>0</v>
      </c>
      <c r="O28" s="168">
        <v>2</v>
      </c>
      <c r="AA28" s="146">
        <v>12</v>
      </c>
      <c r="AB28" s="146">
        <v>0</v>
      </c>
      <c r="AC28" s="146">
        <v>3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5">
        <v>12</v>
      </c>
      <c r="CB28" s="175">
        <v>0</v>
      </c>
      <c r="CZ28" s="146">
        <v>0</v>
      </c>
    </row>
    <row r="29" spans="1:15" ht="12.75">
      <c r="A29" s="176"/>
      <c r="B29" s="179"/>
      <c r="C29" s="272" t="s">
        <v>109</v>
      </c>
      <c r="D29" s="273"/>
      <c r="E29" s="180">
        <v>88.38</v>
      </c>
      <c r="F29" s="181"/>
      <c r="G29" s="182"/>
      <c r="M29" s="178" t="s">
        <v>109</v>
      </c>
      <c r="O29" s="168"/>
    </row>
    <row r="30" spans="1:57" ht="12.75">
      <c r="A30" s="183"/>
      <c r="B30" s="184" t="s">
        <v>76</v>
      </c>
      <c r="C30" s="185" t="str">
        <f>CONCATENATE(B27," ",C27)</f>
        <v>5 Komunikace</v>
      </c>
      <c r="D30" s="186"/>
      <c r="E30" s="187"/>
      <c r="F30" s="188"/>
      <c r="G30" s="189">
        <f>SUM(G27:G29)</f>
        <v>0</v>
      </c>
      <c r="O30" s="168">
        <v>4</v>
      </c>
      <c r="BA30" s="190">
        <f>SUM(BA27:BA29)</f>
        <v>0</v>
      </c>
      <c r="BB30" s="190">
        <f>SUM(BB27:BB29)</f>
        <v>0</v>
      </c>
      <c r="BC30" s="190">
        <f>SUM(BC27:BC29)</f>
        <v>0</v>
      </c>
      <c r="BD30" s="190">
        <f>SUM(BD27:BD29)</f>
        <v>0</v>
      </c>
      <c r="BE30" s="190">
        <f>SUM(BE27:BE29)</f>
        <v>0</v>
      </c>
    </row>
    <row r="31" spans="1:15" ht="12.75">
      <c r="A31" s="161" t="s">
        <v>74</v>
      </c>
      <c r="B31" s="162" t="s">
        <v>110</v>
      </c>
      <c r="C31" s="163" t="s">
        <v>111</v>
      </c>
      <c r="D31" s="164"/>
      <c r="E31" s="165"/>
      <c r="F31" s="165"/>
      <c r="G31" s="166"/>
      <c r="H31" s="167"/>
      <c r="I31" s="167"/>
      <c r="O31" s="168">
        <v>1</v>
      </c>
    </row>
    <row r="32" spans="1:104" ht="22.5">
      <c r="A32" s="169">
        <v>6</v>
      </c>
      <c r="B32" s="170" t="s">
        <v>112</v>
      </c>
      <c r="C32" s="171" t="s">
        <v>113</v>
      </c>
      <c r="D32" s="172" t="s">
        <v>97</v>
      </c>
      <c r="E32" s="173">
        <v>94.23</v>
      </c>
      <c r="F32" s="173">
        <v>0</v>
      </c>
      <c r="G32" s="174">
        <f>E32*F32</f>
        <v>0</v>
      </c>
      <c r="O32" s="168">
        <v>2</v>
      </c>
      <c r="AA32" s="146">
        <v>1</v>
      </c>
      <c r="AB32" s="146">
        <v>0</v>
      </c>
      <c r="AC32" s="146">
        <v>0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5">
        <v>1</v>
      </c>
      <c r="CB32" s="175">
        <v>0</v>
      </c>
      <c r="CZ32" s="146">
        <v>0.0570000000000164</v>
      </c>
    </row>
    <row r="33" spans="1:15" ht="12.75">
      <c r="A33" s="176"/>
      <c r="B33" s="179"/>
      <c r="C33" s="272" t="s">
        <v>114</v>
      </c>
      <c r="D33" s="273"/>
      <c r="E33" s="180">
        <v>50.7738</v>
      </c>
      <c r="F33" s="181"/>
      <c r="G33" s="182"/>
      <c r="M33" s="178" t="s">
        <v>114</v>
      </c>
      <c r="O33" s="168"/>
    </row>
    <row r="34" spans="1:15" ht="12.75">
      <c r="A34" s="176"/>
      <c r="B34" s="179"/>
      <c r="C34" s="272" t="s">
        <v>115</v>
      </c>
      <c r="D34" s="273"/>
      <c r="E34" s="180">
        <v>11.3338</v>
      </c>
      <c r="F34" s="181"/>
      <c r="G34" s="182"/>
      <c r="M34" s="178" t="s">
        <v>115</v>
      </c>
      <c r="O34" s="168"/>
    </row>
    <row r="35" spans="1:15" ht="12.75">
      <c r="A35" s="176"/>
      <c r="B35" s="179"/>
      <c r="C35" s="272" t="s">
        <v>116</v>
      </c>
      <c r="D35" s="273"/>
      <c r="E35" s="180">
        <v>16.0012</v>
      </c>
      <c r="F35" s="181"/>
      <c r="G35" s="182"/>
      <c r="M35" s="178" t="s">
        <v>116</v>
      </c>
      <c r="O35" s="168"/>
    </row>
    <row r="36" spans="1:15" ht="12.75">
      <c r="A36" s="176"/>
      <c r="B36" s="179"/>
      <c r="C36" s="272" t="s">
        <v>117</v>
      </c>
      <c r="D36" s="273"/>
      <c r="E36" s="180">
        <v>14.3213</v>
      </c>
      <c r="F36" s="181"/>
      <c r="G36" s="182"/>
      <c r="M36" s="178" t="s">
        <v>117</v>
      </c>
      <c r="O36" s="168"/>
    </row>
    <row r="37" spans="1:15" ht="12.75">
      <c r="A37" s="176"/>
      <c r="B37" s="179"/>
      <c r="C37" s="272" t="s">
        <v>118</v>
      </c>
      <c r="D37" s="273"/>
      <c r="E37" s="180">
        <v>1.8</v>
      </c>
      <c r="F37" s="181"/>
      <c r="G37" s="182"/>
      <c r="M37" s="178" t="s">
        <v>118</v>
      </c>
      <c r="O37" s="168"/>
    </row>
    <row r="38" spans="1:57" ht="12.75">
      <c r="A38" s="183"/>
      <c r="B38" s="184" t="s">
        <v>76</v>
      </c>
      <c r="C38" s="185" t="str">
        <f>CONCATENATE(B31," ",C31)</f>
        <v>61 Upravy povrchů vnitřní</v>
      </c>
      <c r="D38" s="186"/>
      <c r="E38" s="187"/>
      <c r="F38" s="188"/>
      <c r="G38" s="189">
        <f>SUM(G31:G37)</f>
        <v>0</v>
      </c>
      <c r="O38" s="168">
        <v>4</v>
      </c>
      <c r="BA38" s="190">
        <f>SUM(BA31:BA37)</f>
        <v>0</v>
      </c>
      <c r="BB38" s="190">
        <f>SUM(BB31:BB37)</f>
        <v>0</v>
      </c>
      <c r="BC38" s="190">
        <f>SUM(BC31:BC37)</f>
        <v>0</v>
      </c>
      <c r="BD38" s="190">
        <f>SUM(BD31:BD37)</f>
        <v>0</v>
      </c>
      <c r="BE38" s="190">
        <f>SUM(BE31:BE37)</f>
        <v>0</v>
      </c>
    </row>
    <row r="39" spans="1:15" ht="12.75">
      <c r="A39" s="161" t="s">
        <v>74</v>
      </c>
      <c r="B39" s="162" t="s">
        <v>119</v>
      </c>
      <c r="C39" s="163" t="s">
        <v>120</v>
      </c>
      <c r="D39" s="164"/>
      <c r="E39" s="165"/>
      <c r="F39" s="165"/>
      <c r="G39" s="166"/>
      <c r="H39" s="167"/>
      <c r="I39" s="167"/>
      <c r="O39" s="168">
        <v>1</v>
      </c>
    </row>
    <row r="40" spans="1:104" ht="12.75">
      <c r="A40" s="169">
        <v>7</v>
      </c>
      <c r="B40" s="170" t="s">
        <v>121</v>
      </c>
      <c r="C40" s="171" t="s">
        <v>122</v>
      </c>
      <c r="D40" s="172" t="s">
        <v>97</v>
      </c>
      <c r="E40" s="173">
        <v>457.2144</v>
      </c>
      <c r="F40" s="173">
        <v>0</v>
      </c>
      <c r="G40" s="174">
        <f>E40*F40</f>
        <v>0</v>
      </c>
      <c r="O40" s="168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5">
        <v>1</v>
      </c>
      <c r="CB40" s="175">
        <v>1</v>
      </c>
      <c r="CZ40" s="146">
        <v>9.9999999999989E-05</v>
      </c>
    </row>
    <row r="41" spans="1:15" ht="12.75">
      <c r="A41" s="176"/>
      <c r="B41" s="179"/>
      <c r="C41" s="272" t="s">
        <v>123</v>
      </c>
      <c r="D41" s="273"/>
      <c r="E41" s="180">
        <v>258.9195</v>
      </c>
      <c r="F41" s="181"/>
      <c r="G41" s="182"/>
      <c r="M41" s="178" t="s">
        <v>123</v>
      </c>
      <c r="O41" s="168"/>
    </row>
    <row r="42" spans="1:15" ht="12.75">
      <c r="A42" s="176"/>
      <c r="B42" s="179"/>
      <c r="C42" s="272" t="s">
        <v>124</v>
      </c>
      <c r="D42" s="273"/>
      <c r="E42" s="180">
        <v>51.1035</v>
      </c>
      <c r="F42" s="181"/>
      <c r="G42" s="182"/>
      <c r="M42" s="178" t="s">
        <v>124</v>
      </c>
      <c r="O42" s="168"/>
    </row>
    <row r="43" spans="1:15" ht="12.75">
      <c r="A43" s="176"/>
      <c r="B43" s="179"/>
      <c r="C43" s="272" t="s">
        <v>125</v>
      </c>
      <c r="D43" s="273"/>
      <c r="E43" s="180">
        <v>82.0305</v>
      </c>
      <c r="F43" s="181"/>
      <c r="G43" s="182"/>
      <c r="M43" s="178" t="s">
        <v>125</v>
      </c>
      <c r="O43" s="168"/>
    </row>
    <row r="44" spans="1:15" ht="12.75">
      <c r="A44" s="176"/>
      <c r="B44" s="179"/>
      <c r="C44" s="272" t="s">
        <v>126</v>
      </c>
      <c r="D44" s="273"/>
      <c r="E44" s="180">
        <v>59.4009</v>
      </c>
      <c r="F44" s="181"/>
      <c r="G44" s="182"/>
      <c r="M44" s="178" t="s">
        <v>126</v>
      </c>
      <c r="O44" s="168"/>
    </row>
    <row r="45" spans="1:15" ht="12.75">
      <c r="A45" s="176"/>
      <c r="B45" s="179"/>
      <c r="C45" s="272" t="s">
        <v>127</v>
      </c>
      <c r="D45" s="273"/>
      <c r="E45" s="180">
        <v>5.76</v>
      </c>
      <c r="F45" s="181"/>
      <c r="G45" s="182"/>
      <c r="M45" s="178" t="s">
        <v>127</v>
      </c>
      <c r="O45" s="168"/>
    </row>
    <row r="46" spans="1:104" ht="12.75">
      <c r="A46" s="220">
        <v>8</v>
      </c>
      <c r="B46" s="221" t="s">
        <v>128</v>
      </c>
      <c r="C46" s="222" t="s">
        <v>129</v>
      </c>
      <c r="D46" s="223" t="s">
        <v>97</v>
      </c>
      <c r="E46" s="224">
        <v>73.063</v>
      </c>
      <c r="F46" s="224">
        <v>0</v>
      </c>
      <c r="G46" s="225">
        <f>E46*F46</f>
        <v>0</v>
      </c>
      <c r="O46" s="168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5">
        <v>1</v>
      </c>
      <c r="CB46" s="175">
        <v>1</v>
      </c>
      <c r="CZ46" s="146">
        <v>0.00618000000000052</v>
      </c>
    </row>
    <row r="47" spans="1:80" ht="12.75">
      <c r="A47" s="226"/>
      <c r="B47" s="227"/>
      <c r="C47" s="228" t="s">
        <v>293</v>
      </c>
      <c r="D47" s="229"/>
      <c r="E47" s="230"/>
      <c r="F47" s="231"/>
      <c r="G47" s="232"/>
      <c r="O47" s="168"/>
      <c r="CA47" s="175"/>
      <c r="CB47" s="175"/>
    </row>
    <row r="48" spans="1:80" ht="12.75">
      <c r="A48" s="226"/>
      <c r="B48" s="227"/>
      <c r="C48" s="228" t="s">
        <v>292</v>
      </c>
      <c r="D48" s="229"/>
      <c r="E48" s="230"/>
      <c r="F48" s="231"/>
      <c r="G48" s="232"/>
      <c r="O48" s="168"/>
      <c r="CA48" s="175"/>
      <c r="CB48" s="175"/>
    </row>
    <row r="49" spans="1:15" ht="12.75">
      <c r="A49" s="233"/>
      <c r="B49" s="234"/>
      <c r="C49" s="278" t="s">
        <v>130</v>
      </c>
      <c r="D49" s="279"/>
      <c r="E49" s="235"/>
      <c r="F49" s="236"/>
      <c r="G49" s="237"/>
      <c r="M49" s="178" t="s">
        <v>130</v>
      </c>
      <c r="O49" s="168"/>
    </row>
    <row r="50" spans="1:15" ht="12.75">
      <c r="A50" s="233"/>
      <c r="B50" s="234"/>
      <c r="C50" s="278" t="s">
        <v>131</v>
      </c>
      <c r="D50" s="279"/>
      <c r="E50" s="235"/>
      <c r="F50" s="236"/>
      <c r="G50" s="237"/>
      <c r="M50" s="178" t="s">
        <v>131</v>
      </c>
      <c r="O50" s="168"/>
    </row>
    <row r="51" spans="1:15" ht="12.75">
      <c r="A51" s="233"/>
      <c r="B51" s="234"/>
      <c r="C51" s="278" t="s">
        <v>132</v>
      </c>
      <c r="D51" s="279"/>
      <c r="E51" s="235"/>
      <c r="F51" s="236"/>
      <c r="G51" s="237"/>
      <c r="M51" s="178" t="s">
        <v>132</v>
      </c>
      <c r="O51" s="168"/>
    </row>
    <row r="52" spans="1:15" ht="12.75">
      <c r="A52" s="233"/>
      <c r="B52" s="234"/>
      <c r="C52" s="278" t="s">
        <v>133</v>
      </c>
      <c r="D52" s="279"/>
      <c r="E52" s="235"/>
      <c r="F52" s="236"/>
      <c r="G52" s="237"/>
      <c r="M52" s="178" t="s">
        <v>133</v>
      </c>
      <c r="O52" s="168"/>
    </row>
    <row r="53" spans="1:104" ht="22.5">
      <c r="A53" s="220">
        <v>9</v>
      </c>
      <c r="B53" s="221" t="s">
        <v>134</v>
      </c>
      <c r="C53" s="222" t="s">
        <v>135</v>
      </c>
      <c r="D53" s="223" t="s">
        <v>97</v>
      </c>
      <c r="E53" s="224">
        <v>646.57</v>
      </c>
      <c r="F53" s="224">
        <v>0</v>
      </c>
      <c r="G53" s="225">
        <f>E53*F53</f>
        <v>0</v>
      </c>
      <c r="O53" s="168">
        <v>2</v>
      </c>
      <c r="AA53" s="146">
        <v>2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5">
        <v>2</v>
      </c>
      <c r="CB53" s="175">
        <v>1</v>
      </c>
      <c r="CZ53" s="146">
        <v>0.0584799999999746</v>
      </c>
    </row>
    <row r="54" spans="1:15" ht="12.75">
      <c r="A54" s="233"/>
      <c r="B54" s="238"/>
      <c r="C54" s="283" t="s">
        <v>136</v>
      </c>
      <c r="D54" s="284"/>
      <c r="E54" s="284"/>
      <c r="F54" s="284"/>
      <c r="G54" s="285"/>
      <c r="L54" s="178" t="s">
        <v>136</v>
      </c>
      <c r="O54" s="168">
        <v>3</v>
      </c>
    </row>
    <row r="55" spans="1:15" ht="12.75">
      <c r="A55" s="233"/>
      <c r="B55" s="238"/>
      <c r="C55" s="241" t="s">
        <v>292</v>
      </c>
      <c r="D55" s="239"/>
      <c r="E55" s="239"/>
      <c r="F55" s="239"/>
      <c r="G55" s="240"/>
      <c r="L55" s="178"/>
      <c r="O55" s="168"/>
    </row>
    <row r="56" spans="1:15" ht="12.75">
      <c r="A56" s="233"/>
      <c r="B56" s="238"/>
      <c r="C56" s="241" t="s">
        <v>295</v>
      </c>
      <c r="D56" s="239"/>
      <c r="E56" s="239"/>
      <c r="F56" s="239"/>
      <c r="G56" s="240"/>
      <c r="L56" s="178"/>
      <c r="O56" s="168"/>
    </row>
    <row r="57" spans="1:15" ht="12.75">
      <c r="A57" s="233"/>
      <c r="B57" s="234"/>
      <c r="C57" s="278" t="s">
        <v>137</v>
      </c>
      <c r="D57" s="279"/>
      <c r="E57" s="235"/>
      <c r="F57" s="236"/>
      <c r="G57" s="237"/>
      <c r="M57" s="178" t="s">
        <v>137</v>
      </c>
      <c r="O57" s="168"/>
    </row>
    <row r="58" spans="1:15" ht="12.75">
      <c r="A58" s="233"/>
      <c r="B58" s="234"/>
      <c r="C58" s="278" t="s">
        <v>138</v>
      </c>
      <c r="D58" s="279"/>
      <c r="E58" s="235"/>
      <c r="F58" s="236"/>
      <c r="G58" s="237"/>
      <c r="M58" s="178" t="s">
        <v>138</v>
      </c>
      <c r="O58" s="168"/>
    </row>
    <row r="59" spans="1:15" ht="12.75">
      <c r="A59" s="233"/>
      <c r="B59" s="234"/>
      <c r="C59" s="278" t="s">
        <v>139</v>
      </c>
      <c r="D59" s="279"/>
      <c r="E59" s="235"/>
      <c r="F59" s="236"/>
      <c r="G59" s="237"/>
      <c r="M59" s="178" t="s">
        <v>139</v>
      </c>
      <c r="O59" s="168"/>
    </row>
    <row r="60" spans="1:15" ht="12.75">
      <c r="A60" s="233"/>
      <c r="B60" s="234"/>
      <c r="C60" s="278" t="s">
        <v>140</v>
      </c>
      <c r="D60" s="279"/>
      <c r="E60" s="235"/>
      <c r="F60" s="236"/>
      <c r="G60" s="237"/>
      <c r="M60" s="178" t="s">
        <v>140</v>
      </c>
      <c r="O60" s="168"/>
    </row>
    <row r="61" spans="1:15" ht="12.75">
      <c r="A61" s="233"/>
      <c r="B61" s="234"/>
      <c r="C61" s="278" t="s">
        <v>294</v>
      </c>
      <c r="D61" s="279"/>
      <c r="E61" s="235"/>
      <c r="F61" s="236"/>
      <c r="G61" s="237"/>
      <c r="M61" s="178" t="s">
        <v>141</v>
      </c>
      <c r="O61" s="168"/>
    </row>
    <row r="62" spans="1:15" ht="22.5">
      <c r="A62" s="220" t="s">
        <v>297</v>
      </c>
      <c r="B62" s="221" t="s">
        <v>134</v>
      </c>
      <c r="C62" s="222" t="s">
        <v>135</v>
      </c>
      <c r="D62" s="223" t="s">
        <v>97</v>
      </c>
      <c r="E62" s="224">
        <v>77.08</v>
      </c>
      <c r="F62" s="224">
        <v>0</v>
      </c>
      <c r="G62" s="225">
        <f>E62*F62</f>
        <v>0</v>
      </c>
      <c r="M62" s="178"/>
      <c r="O62" s="168"/>
    </row>
    <row r="63" spans="1:15" ht="12.75">
      <c r="A63" s="233"/>
      <c r="B63" s="238"/>
      <c r="C63" s="283" t="s">
        <v>136</v>
      </c>
      <c r="D63" s="284"/>
      <c r="E63" s="284"/>
      <c r="F63" s="284"/>
      <c r="G63" s="285"/>
      <c r="M63" s="178"/>
      <c r="O63" s="168"/>
    </row>
    <row r="64" spans="1:15" ht="12.75">
      <c r="A64" s="233"/>
      <c r="B64" s="238"/>
      <c r="C64" s="241" t="s">
        <v>292</v>
      </c>
      <c r="D64" s="239"/>
      <c r="E64" s="239"/>
      <c r="F64" s="239"/>
      <c r="G64" s="240"/>
      <c r="M64" s="178"/>
      <c r="O64" s="168"/>
    </row>
    <row r="65" spans="1:15" ht="12.75">
      <c r="A65" s="233"/>
      <c r="B65" s="238"/>
      <c r="C65" s="241" t="s">
        <v>296</v>
      </c>
      <c r="D65" s="239"/>
      <c r="E65" s="239"/>
      <c r="F65" s="239"/>
      <c r="G65" s="240"/>
      <c r="M65" s="178"/>
      <c r="O65" s="168"/>
    </row>
    <row r="66" spans="1:104" ht="22.5">
      <c r="A66" s="220">
        <v>10</v>
      </c>
      <c r="B66" s="221" t="s">
        <v>142</v>
      </c>
      <c r="C66" s="222" t="s">
        <v>143</v>
      </c>
      <c r="D66" s="223" t="s">
        <v>97</v>
      </c>
      <c r="E66" s="224">
        <v>75.84</v>
      </c>
      <c r="F66" s="224">
        <v>0</v>
      </c>
      <c r="G66" s="225">
        <f>E66*F66</f>
        <v>0</v>
      </c>
      <c r="O66" s="168">
        <v>2</v>
      </c>
      <c r="AA66" s="146">
        <v>12</v>
      </c>
      <c r="AB66" s="146">
        <v>0</v>
      </c>
      <c r="AC66" s="146">
        <v>4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5">
        <v>12</v>
      </c>
      <c r="CB66" s="175">
        <v>0</v>
      </c>
      <c r="CZ66" s="146">
        <v>0</v>
      </c>
    </row>
    <row r="67" spans="1:80" ht="12.75">
      <c r="A67" s="226"/>
      <c r="B67" s="227"/>
      <c r="C67" s="228" t="s">
        <v>292</v>
      </c>
      <c r="D67" s="229"/>
      <c r="E67" s="230"/>
      <c r="F67" s="231"/>
      <c r="G67" s="232"/>
      <c r="O67" s="168"/>
      <c r="CA67" s="175"/>
      <c r="CB67" s="175"/>
    </row>
    <row r="68" spans="1:15" ht="12.75">
      <c r="A68" s="233"/>
      <c r="B68" s="234"/>
      <c r="C68" s="278" t="s">
        <v>144</v>
      </c>
      <c r="D68" s="279"/>
      <c r="E68" s="235"/>
      <c r="F68" s="236"/>
      <c r="G68" s="237"/>
      <c r="M68" s="178" t="s">
        <v>144</v>
      </c>
      <c r="O68" s="168"/>
    </row>
    <row r="69" spans="1:15" ht="12.75">
      <c r="A69" s="233"/>
      <c r="B69" s="234"/>
      <c r="C69" s="278" t="s">
        <v>145</v>
      </c>
      <c r="D69" s="279"/>
      <c r="E69" s="235"/>
      <c r="F69" s="236"/>
      <c r="G69" s="237"/>
      <c r="M69" s="178" t="s">
        <v>145</v>
      </c>
      <c r="O69" s="168"/>
    </row>
    <row r="70" spans="1:15" ht="12.75">
      <c r="A70" s="233"/>
      <c r="B70" s="234"/>
      <c r="C70" s="278" t="s">
        <v>146</v>
      </c>
      <c r="D70" s="279"/>
      <c r="E70" s="235"/>
      <c r="F70" s="236"/>
      <c r="G70" s="237"/>
      <c r="M70" s="178" t="s">
        <v>146</v>
      </c>
      <c r="O70" s="168"/>
    </row>
    <row r="71" spans="1:15" ht="12.75">
      <c r="A71" s="233"/>
      <c r="B71" s="234"/>
      <c r="C71" s="278" t="s">
        <v>147</v>
      </c>
      <c r="D71" s="279"/>
      <c r="E71" s="235"/>
      <c r="F71" s="236"/>
      <c r="G71" s="237"/>
      <c r="M71" s="178" t="s">
        <v>147</v>
      </c>
      <c r="O71" s="168"/>
    </row>
    <row r="72" spans="1:15" ht="12.75">
      <c r="A72" s="233"/>
      <c r="B72" s="234"/>
      <c r="C72" s="278" t="s">
        <v>148</v>
      </c>
      <c r="D72" s="279"/>
      <c r="E72" s="235"/>
      <c r="F72" s="236"/>
      <c r="G72" s="237"/>
      <c r="M72" s="178" t="s">
        <v>148</v>
      </c>
      <c r="O72" s="168"/>
    </row>
    <row r="73" spans="1:57" ht="12.75">
      <c r="A73" s="183"/>
      <c r="B73" s="184" t="s">
        <v>76</v>
      </c>
      <c r="C73" s="185" t="str">
        <f>CONCATENATE(B39," ",C39)</f>
        <v>62 Úpravy povrchů vnější</v>
      </c>
      <c r="D73" s="186"/>
      <c r="E73" s="187"/>
      <c r="F73" s="188"/>
      <c r="G73" s="189">
        <f>SUM(G39:G72)</f>
        <v>0</v>
      </c>
      <c r="O73" s="168">
        <v>4</v>
      </c>
      <c r="BA73" s="190">
        <f>SUM(BA39:BA72)</f>
        <v>0</v>
      </c>
      <c r="BB73" s="190">
        <f>SUM(BB39:BB72)</f>
        <v>0</v>
      </c>
      <c r="BC73" s="190">
        <f>SUM(BC39:BC72)</f>
        <v>0</v>
      </c>
      <c r="BD73" s="190">
        <f>SUM(BD39:BD72)</f>
        <v>0</v>
      </c>
      <c r="BE73" s="190">
        <f>SUM(BE39:BE72)</f>
        <v>0</v>
      </c>
    </row>
    <row r="74" spans="1:15" ht="12.75">
      <c r="A74" s="161" t="s">
        <v>74</v>
      </c>
      <c r="B74" s="162" t="s">
        <v>149</v>
      </c>
      <c r="C74" s="163" t="s">
        <v>150</v>
      </c>
      <c r="D74" s="164"/>
      <c r="E74" s="165"/>
      <c r="F74" s="165"/>
      <c r="G74" s="166"/>
      <c r="H74" s="167"/>
      <c r="I74" s="167"/>
      <c r="O74" s="168">
        <v>1</v>
      </c>
    </row>
    <row r="75" spans="1:104" ht="22.5">
      <c r="A75" s="169">
        <v>11</v>
      </c>
      <c r="B75" s="170" t="s">
        <v>151</v>
      </c>
      <c r="C75" s="171" t="s">
        <v>152</v>
      </c>
      <c r="D75" s="172" t="s">
        <v>300</v>
      </c>
      <c r="E75" s="173">
        <v>100</v>
      </c>
      <c r="F75" s="173">
        <v>0</v>
      </c>
      <c r="G75" s="174">
        <f>E75*F75</f>
        <v>0</v>
      </c>
      <c r="O75" s="168">
        <v>2</v>
      </c>
      <c r="AA75" s="146">
        <v>12</v>
      </c>
      <c r="AB75" s="146">
        <v>0</v>
      </c>
      <c r="AC75" s="146">
        <v>5</v>
      </c>
      <c r="AZ75" s="146">
        <v>1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5">
        <v>12</v>
      </c>
      <c r="CB75" s="175">
        <v>0</v>
      </c>
      <c r="CZ75" s="146">
        <v>0</v>
      </c>
    </row>
    <row r="76" spans="1:104" ht="12.75">
      <c r="A76" s="169">
        <v>12</v>
      </c>
      <c r="B76" s="170" t="s">
        <v>153</v>
      </c>
      <c r="C76" s="171" t="s">
        <v>154</v>
      </c>
      <c r="D76" s="172" t="s">
        <v>300</v>
      </c>
      <c r="E76" s="173">
        <v>75</v>
      </c>
      <c r="F76" s="173">
        <v>0</v>
      </c>
      <c r="G76" s="174">
        <f>E76*F76</f>
        <v>0</v>
      </c>
      <c r="O76" s="168">
        <v>2</v>
      </c>
      <c r="AA76" s="146">
        <v>12</v>
      </c>
      <c r="AB76" s="146">
        <v>0</v>
      </c>
      <c r="AC76" s="146">
        <v>6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5">
        <v>12</v>
      </c>
      <c r="CB76" s="175">
        <v>0</v>
      </c>
      <c r="CZ76" s="146">
        <v>0</v>
      </c>
    </row>
    <row r="77" spans="1:57" ht="12.75">
      <c r="A77" s="183"/>
      <c r="B77" s="184" t="s">
        <v>76</v>
      </c>
      <c r="C77" s="185" t="str">
        <f>CONCATENATE(B74," ",C74)</f>
        <v>95 Dokončovací konstrukce na pozemních stavbách</v>
      </c>
      <c r="D77" s="186"/>
      <c r="E77" s="187"/>
      <c r="F77" s="188"/>
      <c r="G77" s="189">
        <f>SUM(G74:G76)</f>
        <v>0</v>
      </c>
      <c r="O77" s="168">
        <v>4</v>
      </c>
      <c r="BA77" s="190">
        <f>SUM(BA74:BA76)</f>
        <v>0</v>
      </c>
      <c r="BB77" s="190">
        <f>SUM(BB74:BB76)</f>
        <v>0</v>
      </c>
      <c r="BC77" s="190">
        <f>SUM(BC74:BC76)</f>
        <v>0</v>
      </c>
      <c r="BD77" s="190">
        <f>SUM(BD74:BD76)</f>
        <v>0</v>
      </c>
      <c r="BE77" s="190">
        <f>SUM(BE74:BE76)</f>
        <v>0</v>
      </c>
    </row>
    <row r="78" spans="1:15" ht="12.75">
      <c r="A78" s="161" t="s">
        <v>74</v>
      </c>
      <c r="B78" s="162" t="s">
        <v>155</v>
      </c>
      <c r="C78" s="163" t="s">
        <v>156</v>
      </c>
      <c r="D78" s="164"/>
      <c r="E78" s="165"/>
      <c r="F78" s="165"/>
      <c r="G78" s="166"/>
      <c r="H78" s="167"/>
      <c r="I78" s="167"/>
      <c r="O78" s="168">
        <v>1</v>
      </c>
    </row>
    <row r="79" spans="1:104" ht="12.75">
      <c r="A79" s="169">
        <v>13</v>
      </c>
      <c r="B79" s="170" t="s">
        <v>157</v>
      </c>
      <c r="C79" s="171" t="s">
        <v>158</v>
      </c>
      <c r="D79" s="172" t="s">
        <v>87</v>
      </c>
      <c r="E79" s="173">
        <v>213</v>
      </c>
      <c r="F79" s="173">
        <v>0</v>
      </c>
      <c r="G79" s="174">
        <f>E79*F79</f>
        <v>0</v>
      </c>
      <c r="O79" s="168">
        <v>2</v>
      </c>
      <c r="AA79" s="146">
        <v>1</v>
      </c>
      <c r="AB79" s="146">
        <v>7</v>
      </c>
      <c r="AC79" s="146">
        <v>7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5">
        <v>1</v>
      </c>
      <c r="CB79" s="175">
        <v>7</v>
      </c>
      <c r="CZ79" s="146">
        <v>0</v>
      </c>
    </row>
    <row r="80" spans="1:104" ht="12.75">
      <c r="A80" s="169">
        <v>14</v>
      </c>
      <c r="B80" s="170" t="s">
        <v>159</v>
      </c>
      <c r="C80" s="171" t="s">
        <v>160</v>
      </c>
      <c r="D80" s="172" t="s">
        <v>87</v>
      </c>
      <c r="E80" s="173">
        <v>162</v>
      </c>
      <c r="F80" s="173">
        <v>0</v>
      </c>
      <c r="G80" s="174">
        <f>E80*F80</f>
        <v>0</v>
      </c>
      <c r="O80" s="168">
        <v>2</v>
      </c>
      <c r="AA80" s="146">
        <v>1</v>
      </c>
      <c r="AB80" s="146">
        <v>7</v>
      </c>
      <c r="AC80" s="146">
        <v>7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5">
        <v>1</v>
      </c>
      <c r="CB80" s="175">
        <v>7</v>
      </c>
      <c r="CZ80" s="146">
        <v>0</v>
      </c>
    </row>
    <row r="81" spans="1:104" ht="12.75">
      <c r="A81" s="169">
        <v>15</v>
      </c>
      <c r="B81" s="170" t="s">
        <v>161</v>
      </c>
      <c r="C81" s="171" t="s">
        <v>162</v>
      </c>
      <c r="D81" s="172" t="s">
        <v>87</v>
      </c>
      <c r="E81" s="173">
        <v>382</v>
      </c>
      <c r="F81" s="173">
        <v>0</v>
      </c>
      <c r="G81" s="174">
        <f>E81*F81</f>
        <v>0</v>
      </c>
      <c r="O81" s="168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5">
        <v>1</v>
      </c>
      <c r="CB81" s="175">
        <v>1</v>
      </c>
      <c r="CZ81" s="146">
        <v>0</v>
      </c>
    </row>
    <row r="82" spans="1:104" ht="12.75">
      <c r="A82" s="169">
        <v>16</v>
      </c>
      <c r="B82" s="170" t="s">
        <v>163</v>
      </c>
      <c r="C82" s="171" t="s">
        <v>164</v>
      </c>
      <c r="D82" s="172" t="s">
        <v>165</v>
      </c>
      <c r="E82" s="173">
        <v>369</v>
      </c>
      <c r="F82" s="173">
        <v>0</v>
      </c>
      <c r="G82" s="174">
        <f>E82*F82</f>
        <v>0</v>
      </c>
      <c r="O82" s="168">
        <v>2</v>
      </c>
      <c r="AA82" s="146">
        <v>1</v>
      </c>
      <c r="AB82" s="146">
        <v>1</v>
      </c>
      <c r="AC82" s="146">
        <v>1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5">
        <v>1</v>
      </c>
      <c r="CB82" s="175">
        <v>1</v>
      </c>
      <c r="CZ82" s="146">
        <v>0</v>
      </c>
    </row>
    <row r="83" spans="1:15" ht="12.75">
      <c r="A83" s="176"/>
      <c r="B83" s="179"/>
      <c r="C83" s="272" t="s">
        <v>166</v>
      </c>
      <c r="D83" s="273"/>
      <c r="E83" s="180">
        <v>369</v>
      </c>
      <c r="F83" s="181"/>
      <c r="G83" s="182"/>
      <c r="M83" s="178" t="s">
        <v>166</v>
      </c>
      <c r="O83" s="168"/>
    </row>
    <row r="84" spans="1:104" ht="12.75">
      <c r="A84" s="169">
        <v>17</v>
      </c>
      <c r="B84" s="170" t="s">
        <v>167</v>
      </c>
      <c r="C84" s="171" t="s">
        <v>168</v>
      </c>
      <c r="D84" s="172" t="s">
        <v>165</v>
      </c>
      <c r="E84" s="173">
        <v>2</v>
      </c>
      <c r="F84" s="173">
        <v>0</v>
      </c>
      <c r="G84" s="174">
        <f>E84*F84</f>
        <v>0</v>
      </c>
      <c r="O84" s="168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5">
        <v>1</v>
      </c>
      <c r="CB84" s="175">
        <v>1</v>
      </c>
      <c r="CZ84" s="146">
        <v>0</v>
      </c>
    </row>
    <row r="85" spans="1:104" ht="12.75">
      <c r="A85" s="169">
        <v>18</v>
      </c>
      <c r="B85" s="170" t="s">
        <v>169</v>
      </c>
      <c r="C85" s="171" t="s">
        <v>170</v>
      </c>
      <c r="D85" s="172" t="s">
        <v>97</v>
      </c>
      <c r="E85" s="173">
        <v>451.4544</v>
      </c>
      <c r="F85" s="173">
        <v>0</v>
      </c>
      <c r="G85" s="174">
        <f>E85*F85</f>
        <v>0</v>
      </c>
      <c r="O85" s="168">
        <v>2</v>
      </c>
      <c r="AA85" s="146">
        <v>1</v>
      </c>
      <c r="AB85" s="146">
        <v>1</v>
      </c>
      <c r="AC85" s="146">
        <v>1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5">
        <v>1</v>
      </c>
      <c r="CB85" s="175">
        <v>1</v>
      </c>
      <c r="CZ85" s="146">
        <v>0.00199999999999889</v>
      </c>
    </row>
    <row r="86" spans="1:15" ht="12.75">
      <c r="A86" s="176"/>
      <c r="B86" s="179"/>
      <c r="C86" s="272" t="s">
        <v>123</v>
      </c>
      <c r="D86" s="273"/>
      <c r="E86" s="180">
        <v>258.9195</v>
      </c>
      <c r="F86" s="181"/>
      <c r="G86" s="182"/>
      <c r="M86" s="178" t="s">
        <v>123</v>
      </c>
      <c r="O86" s="168"/>
    </row>
    <row r="87" spans="1:15" ht="12.75">
      <c r="A87" s="176"/>
      <c r="B87" s="179"/>
      <c r="C87" s="272" t="s">
        <v>124</v>
      </c>
      <c r="D87" s="273"/>
      <c r="E87" s="180">
        <v>51.1035</v>
      </c>
      <c r="F87" s="181"/>
      <c r="G87" s="182"/>
      <c r="M87" s="178" t="s">
        <v>124</v>
      </c>
      <c r="O87" s="168"/>
    </row>
    <row r="88" spans="1:15" ht="12.75">
      <c r="A88" s="176"/>
      <c r="B88" s="179"/>
      <c r="C88" s="272" t="s">
        <v>125</v>
      </c>
      <c r="D88" s="273"/>
      <c r="E88" s="180">
        <v>82.0305</v>
      </c>
      <c r="F88" s="181"/>
      <c r="G88" s="182"/>
      <c r="M88" s="178" t="s">
        <v>125</v>
      </c>
      <c r="O88" s="168"/>
    </row>
    <row r="89" spans="1:15" ht="12.75">
      <c r="A89" s="176"/>
      <c r="B89" s="179"/>
      <c r="C89" s="272" t="s">
        <v>126</v>
      </c>
      <c r="D89" s="273"/>
      <c r="E89" s="180">
        <v>59.4009</v>
      </c>
      <c r="F89" s="181"/>
      <c r="G89" s="182"/>
      <c r="M89" s="178" t="s">
        <v>126</v>
      </c>
      <c r="O89" s="168"/>
    </row>
    <row r="90" spans="1:104" ht="12.75">
      <c r="A90" s="169">
        <v>19</v>
      </c>
      <c r="B90" s="170" t="s">
        <v>171</v>
      </c>
      <c r="C90" s="171" t="s">
        <v>172</v>
      </c>
      <c r="D90" s="172" t="s">
        <v>97</v>
      </c>
      <c r="E90" s="173">
        <v>5.76</v>
      </c>
      <c r="F90" s="173">
        <v>0</v>
      </c>
      <c r="G90" s="174">
        <f>E90*F90</f>
        <v>0</v>
      </c>
      <c r="O90" s="168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5">
        <v>1</v>
      </c>
      <c r="CB90" s="175">
        <v>1</v>
      </c>
      <c r="CZ90" s="146">
        <v>0</v>
      </c>
    </row>
    <row r="91" spans="1:15" ht="12.75">
      <c r="A91" s="176"/>
      <c r="B91" s="179"/>
      <c r="C91" s="272" t="s">
        <v>127</v>
      </c>
      <c r="D91" s="273"/>
      <c r="E91" s="180">
        <v>5.76</v>
      </c>
      <c r="F91" s="181"/>
      <c r="G91" s="182"/>
      <c r="M91" s="178" t="s">
        <v>127</v>
      </c>
      <c r="O91" s="168"/>
    </row>
    <row r="92" spans="1:104" ht="12.75">
      <c r="A92" s="169">
        <v>20</v>
      </c>
      <c r="B92" s="170" t="s">
        <v>173</v>
      </c>
      <c r="C92" s="171" t="s">
        <v>174</v>
      </c>
      <c r="D92" s="172" t="s">
        <v>97</v>
      </c>
      <c r="E92" s="173">
        <v>117.15</v>
      </c>
      <c r="F92" s="173">
        <v>0</v>
      </c>
      <c r="G92" s="174">
        <f>E92*F92</f>
        <v>0</v>
      </c>
      <c r="O92" s="168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5">
        <v>1</v>
      </c>
      <c r="CB92" s="175">
        <v>1</v>
      </c>
      <c r="CZ92" s="146">
        <v>0.00300000000000011</v>
      </c>
    </row>
    <row r="93" spans="1:15" ht="12.75">
      <c r="A93" s="176"/>
      <c r="B93" s="179"/>
      <c r="C93" s="272" t="s">
        <v>175</v>
      </c>
      <c r="D93" s="273"/>
      <c r="E93" s="180">
        <v>117.15</v>
      </c>
      <c r="F93" s="181"/>
      <c r="G93" s="182"/>
      <c r="M93" s="178" t="s">
        <v>175</v>
      </c>
      <c r="O93" s="168"/>
    </row>
    <row r="94" spans="1:57" ht="12.75">
      <c r="A94" s="183"/>
      <c r="B94" s="184" t="s">
        <v>76</v>
      </c>
      <c r="C94" s="185" t="str">
        <f>CONCATENATE(B78," ",C78)</f>
        <v>96 Bourání konstrukcí</v>
      </c>
      <c r="D94" s="186"/>
      <c r="E94" s="187"/>
      <c r="F94" s="188"/>
      <c r="G94" s="189">
        <f>SUM(G78:G93)</f>
        <v>0</v>
      </c>
      <c r="O94" s="168">
        <v>4</v>
      </c>
      <c r="BA94" s="190">
        <f>SUM(BA78:BA93)</f>
        <v>0</v>
      </c>
      <c r="BB94" s="190">
        <f>SUM(BB78:BB93)</f>
        <v>0</v>
      </c>
      <c r="BC94" s="190">
        <f>SUM(BC78:BC93)</f>
        <v>0</v>
      </c>
      <c r="BD94" s="190">
        <f>SUM(BD78:BD93)</f>
        <v>0</v>
      </c>
      <c r="BE94" s="190">
        <f>SUM(BE78:BE93)</f>
        <v>0</v>
      </c>
    </row>
    <row r="95" spans="1:15" ht="12.75">
      <c r="A95" s="161" t="s">
        <v>74</v>
      </c>
      <c r="B95" s="162" t="s">
        <v>176</v>
      </c>
      <c r="C95" s="163" t="s">
        <v>177</v>
      </c>
      <c r="D95" s="164"/>
      <c r="E95" s="165"/>
      <c r="F95" s="165"/>
      <c r="G95" s="166"/>
      <c r="H95" s="167"/>
      <c r="I95" s="167"/>
      <c r="O95" s="168">
        <v>1</v>
      </c>
    </row>
    <row r="96" spans="1:104" ht="12.75">
      <c r="A96" s="169">
        <v>21</v>
      </c>
      <c r="B96" s="170" t="s">
        <v>178</v>
      </c>
      <c r="C96" s="171" t="s">
        <v>179</v>
      </c>
      <c r="D96" s="172" t="s">
        <v>180</v>
      </c>
      <c r="E96" s="173">
        <v>118.576004339972</v>
      </c>
      <c r="F96" s="173">
        <v>0</v>
      </c>
      <c r="G96" s="174">
        <f>E96*F96</f>
        <v>0</v>
      </c>
      <c r="O96" s="168">
        <v>2</v>
      </c>
      <c r="AA96" s="146">
        <v>7</v>
      </c>
      <c r="AB96" s="146">
        <v>1</v>
      </c>
      <c r="AC96" s="146">
        <v>2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5">
        <v>7</v>
      </c>
      <c r="CB96" s="175">
        <v>1</v>
      </c>
      <c r="CZ96" s="146">
        <v>0</v>
      </c>
    </row>
    <row r="97" spans="1:57" ht="12.75">
      <c r="A97" s="183"/>
      <c r="B97" s="184" t="s">
        <v>76</v>
      </c>
      <c r="C97" s="185" t="str">
        <f>CONCATENATE(B95," ",C95)</f>
        <v>99 Staveništní přesun hmot</v>
      </c>
      <c r="D97" s="186"/>
      <c r="E97" s="187"/>
      <c r="F97" s="188"/>
      <c r="G97" s="189">
        <f>SUM(G95:G96)</f>
        <v>0</v>
      </c>
      <c r="O97" s="168">
        <v>4</v>
      </c>
      <c r="BA97" s="190">
        <f>SUM(BA95:BA96)</f>
        <v>0</v>
      </c>
      <c r="BB97" s="190">
        <f>SUM(BB95:BB96)</f>
        <v>0</v>
      </c>
      <c r="BC97" s="190">
        <f>SUM(BC95:BC96)</f>
        <v>0</v>
      </c>
      <c r="BD97" s="190">
        <f>SUM(BD95:BD96)</f>
        <v>0</v>
      </c>
      <c r="BE97" s="190">
        <f>SUM(BE95:BE96)</f>
        <v>0</v>
      </c>
    </row>
    <row r="98" spans="1:15" ht="12.75">
      <c r="A98" s="161" t="s">
        <v>74</v>
      </c>
      <c r="B98" s="162" t="s">
        <v>181</v>
      </c>
      <c r="C98" s="163" t="s">
        <v>182</v>
      </c>
      <c r="D98" s="164"/>
      <c r="E98" s="165"/>
      <c r="F98" s="165"/>
      <c r="G98" s="166"/>
      <c r="H98" s="167"/>
      <c r="I98" s="167"/>
      <c r="O98" s="168">
        <v>1</v>
      </c>
    </row>
    <row r="99" spans="1:104" ht="12.75">
      <c r="A99" s="202">
        <v>22</v>
      </c>
      <c r="B99" s="203" t="s">
        <v>183</v>
      </c>
      <c r="C99" s="204" t="s">
        <v>184</v>
      </c>
      <c r="D99" s="205" t="s">
        <v>97</v>
      </c>
      <c r="E99" s="206">
        <v>1109.01</v>
      </c>
      <c r="F99" s="206">
        <v>0</v>
      </c>
      <c r="G99" s="207">
        <f>E99*F99</f>
        <v>0</v>
      </c>
      <c r="O99" s="168">
        <v>2</v>
      </c>
      <c r="AA99" s="146">
        <v>2</v>
      </c>
      <c r="AB99" s="146">
        <v>7</v>
      </c>
      <c r="AC99" s="146">
        <v>7</v>
      </c>
      <c r="AZ99" s="146">
        <v>2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5">
        <v>2</v>
      </c>
      <c r="CB99" s="175">
        <v>7</v>
      </c>
      <c r="CZ99" s="146">
        <v>0.00324000000000169</v>
      </c>
    </row>
    <row r="100" spans="1:80" ht="12.75">
      <c r="A100" s="208"/>
      <c r="B100" s="209"/>
      <c r="C100" s="210" t="s">
        <v>292</v>
      </c>
      <c r="D100" s="211"/>
      <c r="E100" s="212"/>
      <c r="F100" s="212"/>
      <c r="G100" s="213"/>
      <c r="O100" s="168"/>
      <c r="CA100" s="175"/>
      <c r="CB100" s="175"/>
    </row>
    <row r="101" spans="1:15" ht="12.75">
      <c r="A101" s="214"/>
      <c r="B101" s="215"/>
      <c r="C101" s="291" t="s">
        <v>185</v>
      </c>
      <c r="D101" s="292"/>
      <c r="E101" s="292"/>
      <c r="F101" s="292"/>
      <c r="G101" s="293"/>
      <c r="L101" s="178" t="s">
        <v>185</v>
      </c>
      <c r="O101" s="168">
        <v>3</v>
      </c>
    </row>
    <row r="102" spans="1:15" ht="12.75">
      <c r="A102" s="214"/>
      <c r="B102" s="215"/>
      <c r="C102" s="291" t="s">
        <v>186</v>
      </c>
      <c r="D102" s="292"/>
      <c r="E102" s="292"/>
      <c r="F102" s="292"/>
      <c r="G102" s="293"/>
      <c r="L102" s="178" t="s">
        <v>186</v>
      </c>
      <c r="O102" s="168">
        <v>3</v>
      </c>
    </row>
    <row r="103" spans="1:15" ht="12.75">
      <c r="A103" s="214"/>
      <c r="B103" s="215"/>
      <c r="C103" s="291" t="s">
        <v>187</v>
      </c>
      <c r="D103" s="292"/>
      <c r="E103" s="292"/>
      <c r="F103" s="292"/>
      <c r="G103" s="293"/>
      <c r="L103" s="178" t="s">
        <v>187</v>
      </c>
      <c r="O103" s="168">
        <v>3</v>
      </c>
    </row>
    <row r="104" spans="1:15" ht="12.75">
      <c r="A104" s="214"/>
      <c r="B104" s="215"/>
      <c r="C104" s="291" t="s">
        <v>188</v>
      </c>
      <c r="D104" s="292"/>
      <c r="E104" s="292"/>
      <c r="F104" s="292"/>
      <c r="G104" s="293"/>
      <c r="L104" s="178" t="s">
        <v>188</v>
      </c>
      <c r="O104" s="168">
        <v>3</v>
      </c>
    </row>
    <row r="105" spans="1:15" ht="12.75">
      <c r="A105" s="214"/>
      <c r="B105" s="215"/>
      <c r="C105" s="291" t="s">
        <v>189</v>
      </c>
      <c r="D105" s="292"/>
      <c r="E105" s="292"/>
      <c r="F105" s="292"/>
      <c r="G105" s="293"/>
      <c r="L105" s="178" t="s">
        <v>189</v>
      </c>
      <c r="O105" s="168">
        <v>3</v>
      </c>
    </row>
    <row r="106" spans="1:15" ht="12.75">
      <c r="A106" s="214"/>
      <c r="B106" s="216"/>
      <c r="C106" s="286" t="s">
        <v>190</v>
      </c>
      <c r="D106" s="287"/>
      <c r="E106" s="217" t="s">
        <v>6</v>
      </c>
      <c r="F106" s="218"/>
      <c r="G106" s="219"/>
      <c r="M106" s="178" t="s">
        <v>190</v>
      </c>
      <c r="O106" s="168"/>
    </row>
    <row r="107" spans="1:57" ht="12.75">
      <c r="A107" s="183"/>
      <c r="B107" s="184" t="s">
        <v>76</v>
      </c>
      <c r="C107" s="185" t="str">
        <f>CONCATENATE(B98," ",C98)</f>
        <v>712 Živičné krytiny</v>
      </c>
      <c r="D107" s="186"/>
      <c r="E107" s="187"/>
      <c r="F107" s="188"/>
      <c r="G107" s="189">
        <f>SUM(G98:G106)</f>
        <v>0</v>
      </c>
      <c r="O107" s="168">
        <v>4</v>
      </c>
      <c r="BA107" s="190">
        <f>SUM(BA98:BA106)</f>
        <v>0</v>
      </c>
      <c r="BB107" s="190">
        <f>SUM(BB98:BB106)</f>
        <v>0</v>
      </c>
      <c r="BC107" s="190">
        <f>SUM(BC98:BC106)</f>
        <v>0</v>
      </c>
      <c r="BD107" s="190">
        <f>SUM(BD98:BD106)</f>
        <v>0</v>
      </c>
      <c r="BE107" s="190">
        <f>SUM(BE98:BE106)</f>
        <v>0</v>
      </c>
    </row>
    <row r="108" spans="1:15" ht="12.75">
      <c r="A108" s="161" t="s">
        <v>74</v>
      </c>
      <c r="B108" s="162" t="s">
        <v>191</v>
      </c>
      <c r="C108" s="163" t="s">
        <v>192</v>
      </c>
      <c r="D108" s="164"/>
      <c r="E108" s="165"/>
      <c r="F108" s="165"/>
      <c r="G108" s="166"/>
      <c r="H108" s="167"/>
      <c r="I108" s="167"/>
      <c r="O108" s="168">
        <v>1</v>
      </c>
    </row>
    <row r="109" spans="1:104" ht="12.75">
      <c r="A109" s="169">
        <v>23</v>
      </c>
      <c r="B109" s="170" t="s">
        <v>193</v>
      </c>
      <c r="C109" s="171" t="s">
        <v>194</v>
      </c>
      <c r="D109" s="172" t="s">
        <v>87</v>
      </c>
      <c r="E109" s="173">
        <v>213</v>
      </c>
      <c r="F109" s="173">
        <v>0</v>
      </c>
      <c r="G109" s="174">
        <f aca="true" t="shared" si="0" ref="G109:G116">E109*F109</f>
        <v>0</v>
      </c>
      <c r="O109" s="168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aca="true" t="shared" si="1" ref="BA109:BA116">IF(AZ109=1,G109,0)</f>
        <v>0</v>
      </c>
      <c r="BB109" s="146">
        <f aca="true" t="shared" si="2" ref="BB109:BB116">IF(AZ109=2,G109,0)</f>
        <v>0</v>
      </c>
      <c r="BC109" s="146">
        <f aca="true" t="shared" si="3" ref="BC109:BC116">IF(AZ109=3,G109,0)</f>
        <v>0</v>
      </c>
      <c r="BD109" s="146">
        <f aca="true" t="shared" si="4" ref="BD109:BD116">IF(AZ109=4,G109,0)</f>
        <v>0</v>
      </c>
      <c r="BE109" s="146">
        <f aca="true" t="shared" si="5" ref="BE109:BE116">IF(AZ109=5,G109,0)</f>
        <v>0</v>
      </c>
      <c r="CA109" s="175">
        <v>1</v>
      </c>
      <c r="CB109" s="175">
        <v>7</v>
      </c>
      <c r="CZ109" s="146">
        <v>0.00279000000000096</v>
      </c>
    </row>
    <row r="110" spans="1:104" ht="22.5">
      <c r="A110" s="169">
        <v>24</v>
      </c>
      <c r="B110" s="170" t="s">
        <v>195</v>
      </c>
      <c r="C110" s="171" t="s">
        <v>196</v>
      </c>
      <c r="D110" s="172" t="s">
        <v>87</v>
      </c>
      <c r="E110" s="173">
        <v>162</v>
      </c>
      <c r="F110" s="173">
        <v>0</v>
      </c>
      <c r="G110" s="174">
        <f t="shared" si="0"/>
        <v>0</v>
      </c>
      <c r="O110" s="168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 t="shared" si="1"/>
        <v>0</v>
      </c>
      <c r="BB110" s="146">
        <f t="shared" si="2"/>
        <v>0</v>
      </c>
      <c r="BC110" s="146">
        <f t="shared" si="3"/>
        <v>0</v>
      </c>
      <c r="BD110" s="146">
        <f t="shared" si="4"/>
        <v>0</v>
      </c>
      <c r="BE110" s="146">
        <f t="shared" si="5"/>
        <v>0</v>
      </c>
      <c r="CA110" s="175">
        <v>1</v>
      </c>
      <c r="CB110" s="175">
        <v>7</v>
      </c>
      <c r="CZ110" s="146">
        <v>0.00335000000000107</v>
      </c>
    </row>
    <row r="111" spans="1:104" ht="12.75">
      <c r="A111" s="169">
        <v>25</v>
      </c>
      <c r="B111" s="170" t="s">
        <v>197</v>
      </c>
      <c r="C111" s="171" t="s">
        <v>198</v>
      </c>
      <c r="D111" s="172" t="s">
        <v>165</v>
      </c>
      <c r="E111" s="173">
        <v>6</v>
      </c>
      <c r="F111" s="173">
        <v>0</v>
      </c>
      <c r="G111" s="174">
        <f t="shared" si="0"/>
        <v>0</v>
      </c>
      <c r="O111" s="168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 t="shared" si="1"/>
        <v>0</v>
      </c>
      <c r="BB111" s="146">
        <f t="shared" si="2"/>
        <v>0</v>
      </c>
      <c r="BC111" s="146">
        <f t="shared" si="3"/>
        <v>0</v>
      </c>
      <c r="BD111" s="146">
        <f t="shared" si="4"/>
        <v>0</v>
      </c>
      <c r="BE111" s="146">
        <f t="shared" si="5"/>
        <v>0</v>
      </c>
      <c r="CA111" s="175">
        <v>1</v>
      </c>
      <c r="CB111" s="175">
        <v>7</v>
      </c>
      <c r="CZ111" s="146">
        <v>0.00260000000000105</v>
      </c>
    </row>
    <row r="112" spans="1:104" ht="12.75">
      <c r="A112" s="169">
        <v>26</v>
      </c>
      <c r="B112" s="170" t="s">
        <v>199</v>
      </c>
      <c r="C112" s="171" t="s">
        <v>200</v>
      </c>
      <c r="D112" s="172" t="s">
        <v>75</v>
      </c>
      <c r="E112" s="173">
        <v>12</v>
      </c>
      <c r="F112" s="173">
        <v>0</v>
      </c>
      <c r="G112" s="174">
        <f t="shared" si="0"/>
        <v>0</v>
      </c>
      <c r="O112" s="168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 t="shared" si="1"/>
        <v>0</v>
      </c>
      <c r="BB112" s="146">
        <f t="shared" si="2"/>
        <v>0</v>
      </c>
      <c r="BC112" s="146">
        <f t="shared" si="3"/>
        <v>0</v>
      </c>
      <c r="BD112" s="146">
        <f t="shared" si="4"/>
        <v>0</v>
      </c>
      <c r="BE112" s="146">
        <f t="shared" si="5"/>
        <v>0</v>
      </c>
      <c r="CA112" s="175">
        <v>1</v>
      </c>
      <c r="CB112" s="175">
        <v>7</v>
      </c>
      <c r="CZ112" s="146">
        <v>0.00524999999999665</v>
      </c>
    </row>
    <row r="113" spans="1:104" ht="22.5">
      <c r="A113" s="169">
        <v>27</v>
      </c>
      <c r="B113" s="170" t="s">
        <v>201</v>
      </c>
      <c r="C113" s="171" t="s">
        <v>202</v>
      </c>
      <c r="D113" s="172" t="s">
        <v>87</v>
      </c>
      <c r="E113" s="173">
        <v>162</v>
      </c>
      <c r="F113" s="173">
        <v>0</v>
      </c>
      <c r="G113" s="174">
        <f t="shared" si="0"/>
        <v>0</v>
      </c>
      <c r="O113" s="168">
        <v>2</v>
      </c>
      <c r="AA113" s="146">
        <v>1</v>
      </c>
      <c r="AB113" s="146">
        <v>7</v>
      </c>
      <c r="AC113" s="146">
        <v>7</v>
      </c>
      <c r="AZ113" s="146">
        <v>2</v>
      </c>
      <c r="BA113" s="146">
        <f t="shared" si="1"/>
        <v>0</v>
      </c>
      <c r="BB113" s="146">
        <f t="shared" si="2"/>
        <v>0</v>
      </c>
      <c r="BC113" s="146">
        <f t="shared" si="3"/>
        <v>0</v>
      </c>
      <c r="BD113" s="146">
        <f t="shared" si="4"/>
        <v>0</v>
      </c>
      <c r="BE113" s="146">
        <f t="shared" si="5"/>
        <v>0</v>
      </c>
      <c r="CA113" s="175">
        <v>1</v>
      </c>
      <c r="CB113" s="175">
        <v>7</v>
      </c>
      <c r="CZ113" s="146">
        <v>0.00300000000000011</v>
      </c>
    </row>
    <row r="114" spans="1:104" ht="12.75">
      <c r="A114" s="169">
        <v>28</v>
      </c>
      <c r="B114" s="170" t="s">
        <v>203</v>
      </c>
      <c r="C114" s="171" t="s">
        <v>204</v>
      </c>
      <c r="D114" s="172" t="s">
        <v>87</v>
      </c>
      <c r="E114" s="173">
        <v>6</v>
      </c>
      <c r="F114" s="173">
        <v>0</v>
      </c>
      <c r="G114" s="174">
        <f t="shared" si="0"/>
        <v>0</v>
      </c>
      <c r="O114" s="168">
        <v>2</v>
      </c>
      <c r="AA114" s="146">
        <v>1</v>
      </c>
      <c r="AB114" s="146">
        <v>0</v>
      </c>
      <c r="AC114" s="146">
        <v>0</v>
      </c>
      <c r="AZ114" s="146">
        <v>2</v>
      </c>
      <c r="BA114" s="146">
        <f t="shared" si="1"/>
        <v>0</v>
      </c>
      <c r="BB114" s="146">
        <f t="shared" si="2"/>
        <v>0</v>
      </c>
      <c r="BC114" s="146">
        <f t="shared" si="3"/>
        <v>0</v>
      </c>
      <c r="BD114" s="146">
        <f t="shared" si="4"/>
        <v>0</v>
      </c>
      <c r="BE114" s="146">
        <f t="shared" si="5"/>
        <v>0</v>
      </c>
      <c r="CA114" s="175">
        <v>1</v>
      </c>
      <c r="CB114" s="175">
        <v>0</v>
      </c>
      <c r="CZ114" s="146">
        <v>0.00232000000000099</v>
      </c>
    </row>
    <row r="115" spans="1:104" ht="22.5">
      <c r="A115" s="169">
        <v>29</v>
      </c>
      <c r="B115" s="170" t="s">
        <v>205</v>
      </c>
      <c r="C115" s="171" t="s">
        <v>206</v>
      </c>
      <c r="D115" s="172"/>
      <c r="E115" s="173">
        <v>0</v>
      </c>
      <c r="F115" s="173">
        <v>0</v>
      </c>
      <c r="G115" s="174">
        <f t="shared" si="0"/>
        <v>0</v>
      </c>
      <c r="O115" s="168">
        <v>2</v>
      </c>
      <c r="AA115" s="146">
        <v>12</v>
      </c>
      <c r="AB115" s="146">
        <v>0</v>
      </c>
      <c r="AC115" s="146">
        <v>7</v>
      </c>
      <c r="AZ115" s="146">
        <v>2</v>
      </c>
      <c r="BA115" s="146">
        <f t="shared" si="1"/>
        <v>0</v>
      </c>
      <c r="BB115" s="146">
        <f t="shared" si="2"/>
        <v>0</v>
      </c>
      <c r="BC115" s="146">
        <f t="shared" si="3"/>
        <v>0</v>
      </c>
      <c r="BD115" s="146">
        <f t="shared" si="4"/>
        <v>0</v>
      </c>
      <c r="BE115" s="146">
        <f t="shared" si="5"/>
        <v>0</v>
      </c>
      <c r="CA115" s="175">
        <v>12</v>
      </c>
      <c r="CB115" s="175">
        <v>0</v>
      </c>
      <c r="CZ115" s="146">
        <v>0</v>
      </c>
    </row>
    <row r="116" spans="1:104" ht="12.75">
      <c r="A116" s="169">
        <v>30</v>
      </c>
      <c r="B116" s="170" t="s">
        <v>207</v>
      </c>
      <c r="C116" s="171" t="s">
        <v>208</v>
      </c>
      <c r="D116" s="172" t="s">
        <v>180</v>
      </c>
      <c r="E116" s="173">
        <v>1.71549000000037</v>
      </c>
      <c r="F116" s="173">
        <v>0</v>
      </c>
      <c r="G116" s="174">
        <f t="shared" si="0"/>
        <v>0</v>
      </c>
      <c r="O116" s="168">
        <v>2</v>
      </c>
      <c r="AA116" s="146">
        <v>7</v>
      </c>
      <c r="AB116" s="146">
        <v>1001</v>
      </c>
      <c r="AC116" s="146">
        <v>5</v>
      </c>
      <c r="AZ116" s="146">
        <v>2</v>
      </c>
      <c r="BA116" s="146">
        <f t="shared" si="1"/>
        <v>0</v>
      </c>
      <c r="BB116" s="146">
        <f t="shared" si="2"/>
        <v>0</v>
      </c>
      <c r="BC116" s="146">
        <f t="shared" si="3"/>
        <v>0</v>
      </c>
      <c r="BD116" s="146">
        <f t="shared" si="4"/>
        <v>0</v>
      </c>
      <c r="BE116" s="146">
        <f t="shared" si="5"/>
        <v>0</v>
      </c>
      <c r="CA116" s="175">
        <v>7</v>
      </c>
      <c r="CB116" s="175">
        <v>1001</v>
      </c>
      <c r="CZ116" s="146">
        <v>0</v>
      </c>
    </row>
    <row r="117" spans="1:57" ht="12.75">
      <c r="A117" s="183"/>
      <c r="B117" s="184" t="s">
        <v>76</v>
      </c>
      <c r="C117" s="185" t="str">
        <f>CONCATENATE(B108," ",C108)</f>
        <v>764 Konstrukce klempířské</v>
      </c>
      <c r="D117" s="186"/>
      <c r="E117" s="187"/>
      <c r="F117" s="188"/>
      <c r="G117" s="189">
        <f>SUM(G108:G116)</f>
        <v>0</v>
      </c>
      <c r="O117" s="168">
        <v>4</v>
      </c>
      <c r="BA117" s="190">
        <f>SUM(BA108:BA116)</f>
        <v>0</v>
      </c>
      <c r="BB117" s="190">
        <f>SUM(BB108:BB116)</f>
        <v>0</v>
      </c>
      <c r="BC117" s="190">
        <f>SUM(BC108:BC116)</f>
        <v>0</v>
      </c>
      <c r="BD117" s="190">
        <f>SUM(BD108:BD116)</f>
        <v>0</v>
      </c>
      <c r="BE117" s="190">
        <f>SUM(BE108:BE116)</f>
        <v>0</v>
      </c>
    </row>
    <row r="118" spans="1:15" ht="12.75">
      <c r="A118" s="161" t="s">
        <v>74</v>
      </c>
      <c r="B118" s="162" t="s">
        <v>209</v>
      </c>
      <c r="C118" s="163" t="s">
        <v>210</v>
      </c>
      <c r="D118" s="164"/>
      <c r="E118" s="165"/>
      <c r="F118" s="165"/>
      <c r="G118" s="166"/>
      <c r="H118" s="167"/>
      <c r="I118" s="167"/>
      <c r="O118" s="168">
        <v>1</v>
      </c>
    </row>
    <row r="119" spans="1:104" ht="22.5">
      <c r="A119" s="169">
        <v>31</v>
      </c>
      <c r="B119" s="170" t="s">
        <v>211</v>
      </c>
      <c r="C119" s="171" t="s">
        <v>212</v>
      </c>
      <c r="D119" s="172" t="s">
        <v>75</v>
      </c>
      <c r="E119" s="173">
        <v>1</v>
      </c>
      <c r="F119" s="173">
        <v>0</v>
      </c>
      <c r="G119" s="174">
        <f>E119*F119</f>
        <v>0</v>
      </c>
      <c r="O119" s="168">
        <v>2</v>
      </c>
      <c r="AA119" s="146">
        <v>12</v>
      </c>
      <c r="AB119" s="146">
        <v>0</v>
      </c>
      <c r="AC119" s="146">
        <v>79</v>
      </c>
      <c r="AZ119" s="146">
        <v>2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5">
        <v>12</v>
      </c>
      <c r="CB119" s="175">
        <v>0</v>
      </c>
      <c r="CZ119" s="146">
        <v>0</v>
      </c>
    </row>
    <row r="120" spans="1:104" ht="12.75">
      <c r="A120" s="169">
        <v>32</v>
      </c>
      <c r="B120" s="170" t="s">
        <v>213</v>
      </c>
      <c r="C120" s="171" t="s">
        <v>214</v>
      </c>
      <c r="D120" s="172" t="s">
        <v>75</v>
      </c>
      <c r="E120" s="173">
        <v>2</v>
      </c>
      <c r="F120" s="173">
        <v>0</v>
      </c>
      <c r="G120" s="174">
        <f>E120*F120</f>
        <v>0</v>
      </c>
      <c r="O120" s="168">
        <v>2</v>
      </c>
      <c r="AA120" s="146">
        <v>12</v>
      </c>
      <c r="AB120" s="146">
        <v>0</v>
      </c>
      <c r="AC120" s="146">
        <v>82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5">
        <v>12</v>
      </c>
      <c r="CB120" s="175">
        <v>0</v>
      </c>
      <c r="CZ120" s="146">
        <v>0</v>
      </c>
    </row>
    <row r="121" spans="1:104" ht="12.75">
      <c r="A121" s="169">
        <v>33</v>
      </c>
      <c r="B121" s="170" t="s">
        <v>215</v>
      </c>
      <c r="C121" s="171" t="s">
        <v>216</v>
      </c>
      <c r="D121" s="172" t="s">
        <v>75</v>
      </c>
      <c r="E121" s="173">
        <v>1</v>
      </c>
      <c r="F121" s="173">
        <v>0</v>
      </c>
      <c r="G121" s="174">
        <f>E121*F121</f>
        <v>0</v>
      </c>
      <c r="O121" s="168">
        <v>2</v>
      </c>
      <c r="AA121" s="146">
        <v>12</v>
      </c>
      <c r="AB121" s="146">
        <v>0</v>
      </c>
      <c r="AC121" s="146">
        <v>83</v>
      </c>
      <c r="AZ121" s="146">
        <v>2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5">
        <v>12</v>
      </c>
      <c r="CB121" s="175">
        <v>0</v>
      </c>
      <c r="CZ121" s="146">
        <v>0</v>
      </c>
    </row>
    <row r="122" spans="1:104" ht="12.75">
      <c r="A122" s="169">
        <v>34</v>
      </c>
      <c r="B122" s="170" t="s">
        <v>217</v>
      </c>
      <c r="C122" s="171" t="s">
        <v>218</v>
      </c>
      <c r="D122" s="172" t="s">
        <v>75</v>
      </c>
      <c r="E122" s="173">
        <v>1</v>
      </c>
      <c r="F122" s="173">
        <v>0</v>
      </c>
      <c r="G122" s="174">
        <f>E122*F122</f>
        <v>0</v>
      </c>
      <c r="O122" s="168">
        <v>2</v>
      </c>
      <c r="AA122" s="146">
        <v>12</v>
      </c>
      <c r="AB122" s="146">
        <v>0</v>
      </c>
      <c r="AC122" s="146">
        <v>84</v>
      </c>
      <c r="AZ122" s="146">
        <v>2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5">
        <v>12</v>
      </c>
      <c r="CB122" s="175">
        <v>0</v>
      </c>
      <c r="CZ122" s="146">
        <v>0</v>
      </c>
    </row>
    <row r="123" spans="1:104" ht="22.5">
      <c r="A123" s="169">
        <v>35</v>
      </c>
      <c r="B123" s="170" t="s">
        <v>219</v>
      </c>
      <c r="C123" s="171" t="s">
        <v>220</v>
      </c>
      <c r="D123" s="172" t="s">
        <v>97</v>
      </c>
      <c r="E123" s="173">
        <v>15.465</v>
      </c>
      <c r="F123" s="173">
        <v>0</v>
      </c>
      <c r="G123" s="174">
        <f>E123*F123</f>
        <v>0</v>
      </c>
      <c r="O123" s="168">
        <v>2</v>
      </c>
      <c r="AA123" s="146">
        <v>12</v>
      </c>
      <c r="AB123" s="146">
        <v>0</v>
      </c>
      <c r="AC123" s="146">
        <v>85</v>
      </c>
      <c r="AZ123" s="146">
        <v>2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5">
        <v>12</v>
      </c>
      <c r="CB123" s="175">
        <v>0</v>
      </c>
      <c r="CZ123" s="146">
        <v>0</v>
      </c>
    </row>
    <row r="124" spans="1:15" ht="12.75">
      <c r="A124" s="176"/>
      <c r="B124" s="179"/>
      <c r="C124" s="272" t="s">
        <v>221</v>
      </c>
      <c r="D124" s="273"/>
      <c r="E124" s="180">
        <v>3.6</v>
      </c>
      <c r="F124" s="181"/>
      <c r="G124" s="182"/>
      <c r="M124" s="178" t="s">
        <v>221</v>
      </c>
      <c r="O124" s="168"/>
    </row>
    <row r="125" spans="1:15" ht="12.75">
      <c r="A125" s="176"/>
      <c r="B125" s="179"/>
      <c r="C125" s="272" t="s">
        <v>222</v>
      </c>
      <c r="D125" s="273"/>
      <c r="E125" s="180">
        <v>7.14</v>
      </c>
      <c r="F125" s="181"/>
      <c r="G125" s="182"/>
      <c r="M125" s="178" t="s">
        <v>222</v>
      </c>
      <c r="O125" s="168"/>
    </row>
    <row r="126" spans="1:15" ht="12.75">
      <c r="A126" s="176"/>
      <c r="B126" s="179"/>
      <c r="C126" s="272" t="s">
        <v>223</v>
      </c>
      <c r="D126" s="273"/>
      <c r="E126" s="180">
        <v>4.725</v>
      </c>
      <c r="F126" s="181"/>
      <c r="G126" s="182"/>
      <c r="M126" s="178" t="s">
        <v>223</v>
      </c>
      <c r="O126" s="168"/>
    </row>
    <row r="127" spans="1:104" ht="22.5">
      <c r="A127" s="169">
        <v>36</v>
      </c>
      <c r="B127" s="170" t="s">
        <v>205</v>
      </c>
      <c r="C127" s="171" t="s">
        <v>224</v>
      </c>
      <c r="D127" s="172"/>
      <c r="E127" s="173">
        <v>0</v>
      </c>
      <c r="F127" s="173">
        <v>0</v>
      </c>
      <c r="G127" s="174">
        <f>E127*F127</f>
        <v>0</v>
      </c>
      <c r="O127" s="168">
        <v>2</v>
      </c>
      <c r="AA127" s="146">
        <v>12</v>
      </c>
      <c r="AB127" s="146">
        <v>0</v>
      </c>
      <c r="AC127" s="146">
        <v>16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5">
        <v>12</v>
      </c>
      <c r="CB127" s="175">
        <v>0</v>
      </c>
      <c r="CZ127" s="146">
        <v>0</v>
      </c>
    </row>
    <row r="128" spans="1:104" ht="12.75">
      <c r="A128" s="169">
        <v>37</v>
      </c>
      <c r="B128" s="170" t="s">
        <v>225</v>
      </c>
      <c r="C128" s="171" t="s">
        <v>226</v>
      </c>
      <c r="D128" s="172"/>
      <c r="E128" s="173">
        <v>0</v>
      </c>
      <c r="F128" s="173">
        <v>0</v>
      </c>
      <c r="G128" s="174">
        <f>E128*F128</f>
        <v>0</v>
      </c>
      <c r="O128" s="168">
        <v>2</v>
      </c>
      <c r="AA128" s="146">
        <v>12</v>
      </c>
      <c r="AB128" s="146">
        <v>0</v>
      </c>
      <c r="AC128" s="146">
        <v>17</v>
      </c>
      <c r="AZ128" s="146">
        <v>2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5">
        <v>12</v>
      </c>
      <c r="CB128" s="175">
        <v>0</v>
      </c>
      <c r="CZ128" s="146">
        <v>0</v>
      </c>
    </row>
    <row r="129" spans="1:57" ht="12.75">
      <c r="A129" s="183"/>
      <c r="B129" s="184" t="s">
        <v>76</v>
      </c>
      <c r="C129" s="185" t="str">
        <f>CONCATENATE(B118," ",C118)</f>
        <v>767 Konstrukce zámečnické</v>
      </c>
      <c r="D129" s="186"/>
      <c r="E129" s="187"/>
      <c r="F129" s="188"/>
      <c r="G129" s="189">
        <f>SUM(G118:G128)</f>
        <v>0</v>
      </c>
      <c r="O129" s="168">
        <v>4</v>
      </c>
      <c r="BA129" s="190">
        <f>SUM(BA118:BA128)</f>
        <v>0</v>
      </c>
      <c r="BB129" s="190">
        <f>SUM(BB118:BB128)</f>
        <v>0</v>
      </c>
      <c r="BC129" s="190">
        <f>SUM(BC118:BC128)</f>
        <v>0</v>
      </c>
      <c r="BD129" s="190">
        <f>SUM(BD118:BD128)</f>
        <v>0</v>
      </c>
      <c r="BE129" s="190">
        <f>SUM(BE118:BE128)</f>
        <v>0</v>
      </c>
    </row>
    <row r="130" spans="1:15" ht="12.75">
      <c r="A130" s="161" t="s">
        <v>74</v>
      </c>
      <c r="B130" s="162" t="s">
        <v>227</v>
      </c>
      <c r="C130" s="163" t="s">
        <v>228</v>
      </c>
      <c r="D130" s="164"/>
      <c r="E130" s="165"/>
      <c r="F130" s="165"/>
      <c r="G130" s="166"/>
      <c r="H130" s="167"/>
      <c r="I130" s="167"/>
      <c r="O130" s="168">
        <v>1</v>
      </c>
    </row>
    <row r="131" spans="1:104" ht="22.5">
      <c r="A131" s="243">
        <v>38</v>
      </c>
      <c r="B131" s="244" t="s">
        <v>229</v>
      </c>
      <c r="C131" s="245" t="s">
        <v>230</v>
      </c>
      <c r="D131" s="246" t="s">
        <v>97</v>
      </c>
      <c r="E131" s="247">
        <v>18.48</v>
      </c>
      <c r="F131" s="247">
        <v>0</v>
      </c>
      <c r="G131" s="248">
        <f>E131*F131</f>
        <v>0</v>
      </c>
      <c r="O131" s="168">
        <v>2</v>
      </c>
      <c r="AA131" s="146">
        <v>12</v>
      </c>
      <c r="AB131" s="146">
        <v>0</v>
      </c>
      <c r="AC131" s="146">
        <v>28</v>
      </c>
      <c r="AZ131" s="146">
        <v>2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5">
        <v>12</v>
      </c>
      <c r="CB131" s="175">
        <v>0</v>
      </c>
      <c r="CZ131" s="146">
        <v>0</v>
      </c>
    </row>
    <row r="132" spans="1:15" ht="12.75">
      <c r="A132" s="249"/>
      <c r="B132" s="250"/>
      <c r="C132" s="288" t="s">
        <v>231</v>
      </c>
      <c r="D132" s="289"/>
      <c r="E132" s="289"/>
      <c r="F132" s="289"/>
      <c r="G132" s="290"/>
      <c r="L132" s="178" t="s">
        <v>231</v>
      </c>
      <c r="O132" s="168">
        <v>3</v>
      </c>
    </row>
    <row r="133" spans="1:15" ht="12.75">
      <c r="A133" s="249"/>
      <c r="B133" s="250"/>
      <c r="C133" s="288" t="s">
        <v>232</v>
      </c>
      <c r="D133" s="289"/>
      <c r="E133" s="289"/>
      <c r="F133" s="289"/>
      <c r="G133" s="290"/>
      <c r="L133" s="178" t="s">
        <v>232</v>
      </c>
      <c r="O133" s="168">
        <v>3</v>
      </c>
    </row>
    <row r="134" spans="1:15" ht="12.75">
      <c r="A134" s="249"/>
      <c r="B134" s="250"/>
      <c r="C134" s="288" t="s">
        <v>233</v>
      </c>
      <c r="D134" s="289"/>
      <c r="E134" s="289"/>
      <c r="F134" s="289"/>
      <c r="G134" s="290"/>
      <c r="L134" s="178" t="s">
        <v>233</v>
      </c>
      <c r="O134" s="168">
        <v>3</v>
      </c>
    </row>
    <row r="135" spans="1:15" ht="12.75">
      <c r="A135" s="249"/>
      <c r="B135" s="250"/>
      <c r="C135" s="288" t="s">
        <v>234</v>
      </c>
      <c r="D135" s="289"/>
      <c r="E135" s="289"/>
      <c r="F135" s="289"/>
      <c r="G135" s="290"/>
      <c r="L135" s="178" t="s">
        <v>234</v>
      </c>
      <c r="O135" s="168">
        <v>3</v>
      </c>
    </row>
    <row r="136" spans="1:104" ht="22.5">
      <c r="A136" s="243">
        <v>39</v>
      </c>
      <c r="B136" s="244" t="s">
        <v>235</v>
      </c>
      <c r="C136" s="245" t="s">
        <v>236</v>
      </c>
      <c r="D136" s="246" t="s">
        <v>97</v>
      </c>
      <c r="E136" s="247">
        <v>216.22</v>
      </c>
      <c r="F136" s="247">
        <v>0</v>
      </c>
      <c r="G136" s="248">
        <f>E136*F136</f>
        <v>0</v>
      </c>
      <c r="O136" s="168">
        <v>2</v>
      </c>
      <c r="AA136" s="146">
        <v>12</v>
      </c>
      <c r="AB136" s="146">
        <v>0</v>
      </c>
      <c r="AC136" s="146">
        <v>86</v>
      </c>
      <c r="AZ136" s="146">
        <v>2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5">
        <v>12</v>
      </c>
      <c r="CB136" s="175">
        <v>0</v>
      </c>
      <c r="CZ136" s="146">
        <v>0</v>
      </c>
    </row>
    <row r="137" spans="1:15" ht="12.75">
      <c r="A137" s="249"/>
      <c r="B137" s="250"/>
      <c r="C137" s="288" t="s">
        <v>231</v>
      </c>
      <c r="D137" s="289"/>
      <c r="E137" s="289"/>
      <c r="F137" s="289"/>
      <c r="G137" s="290"/>
      <c r="L137" s="178" t="s">
        <v>231</v>
      </c>
      <c r="O137" s="168">
        <v>3</v>
      </c>
    </row>
    <row r="138" spans="1:15" ht="12.75">
      <c r="A138" s="249"/>
      <c r="B138" s="250"/>
      <c r="C138" s="288" t="s">
        <v>232</v>
      </c>
      <c r="D138" s="289"/>
      <c r="E138" s="289"/>
      <c r="F138" s="289"/>
      <c r="G138" s="290"/>
      <c r="L138" s="178" t="s">
        <v>232</v>
      </c>
      <c r="O138" s="168">
        <v>3</v>
      </c>
    </row>
    <row r="139" spans="1:15" ht="12.75">
      <c r="A139" s="249"/>
      <c r="B139" s="250"/>
      <c r="C139" s="288" t="s">
        <v>234</v>
      </c>
      <c r="D139" s="289"/>
      <c r="E139" s="289"/>
      <c r="F139" s="289"/>
      <c r="G139" s="290"/>
      <c r="L139" s="178" t="s">
        <v>234</v>
      </c>
      <c r="O139" s="168">
        <v>3</v>
      </c>
    </row>
    <row r="140" spans="1:104" ht="22.5">
      <c r="A140" s="243">
        <v>40</v>
      </c>
      <c r="B140" s="244" t="s">
        <v>237</v>
      </c>
      <c r="C140" s="245" t="s">
        <v>238</v>
      </c>
      <c r="D140" s="246" t="s">
        <v>97</v>
      </c>
      <c r="E140" s="247">
        <v>36.96</v>
      </c>
      <c r="F140" s="247">
        <v>0</v>
      </c>
      <c r="G140" s="248">
        <f>E140*F140</f>
        <v>0</v>
      </c>
      <c r="O140" s="168">
        <v>2</v>
      </c>
      <c r="AA140" s="146">
        <v>12</v>
      </c>
      <c r="AB140" s="146">
        <v>0</v>
      </c>
      <c r="AC140" s="146">
        <v>87</v>
      </c>
      <c r="AZ140" s="146">
        <v>2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5">
        <v>12</v>
      </c>
      <c r="CB140" s="175">
        <v>0</v>
      </c>
      <c r="CZ140" s="146">
        <v>0</v>
      </c>
    </row>
    <row r="141" spans="1:15" ht="12.75">
      <c r="A141" s="249"/>
      <c r="B141" s="250"/>
      <c r="C141" s="288" t="s">
        <v>231</v>
      </c>
      <c r="D141" s="289"/>
      <c r="E141" s="289"/>
      <c r="F141" s="289"/>
      <c r="G141" s="290"/>
      <c r="L141" s="178" t="s">
        <v>231</v>
      </c>
      <c r="O141" s="168">
        <v>3</v>
      </c>
    </row>
    <row r="142" spans="1:15" ht="12.75">
      <c r="A142" s="249"/>
      <c r="B142" s="250"/>
      <c r="C142" s="288" t="s">
        <v>232</v>
      </c>
      <c r="D142" s="289"/>
      <c r="E142" s="289"/>
      <c r="F142" s="289"/>
      <c r="G142" s="290"/>
      <c r="L142" s="178" t="s">
        <v>232</v>
      </c>
      <c r="O142" s="168">
        <v>3</v>
      </c>
    </row>
    <row r="143" spans="1:15" ht="12.75">
      <c r="A143" s="249"/>
      <c r="B143" s="250"/>
      <c r="C143" s="288" t="s">
        <v>234</v>
      </c>
      <c r="D143" s="289"/>
      <c r="E143" s="289"/>
      <c r="F143" s="289"/>
      <c r="G143" s="290"/>
      <c r="L143" s="178" t="s">
        <v>234</v>
      </c>
      <c r="O143" s="168">
        <v>3</v>
      </c>
    </row>
    <row r="144" spans="1:104" ht="22.5">
      <c r="A144" s="243">
        <v>41</v>
      </c>
      <c r="B144" s="244" t="s">
        <v>239</v>
      </c>
      <c r="C144" s="245" t="s">
        <v>240</v>
      </c>
      <c r="D144" s="246" t="s">
        <v>97</v>
      </c>
      <c r="E144" s="247">
        <v>14.14</v>
      </c>
      <c r="F144" s="247">
        <v>0</v>
      </c>
      <c r="G144" s="248">
        <f>E144*F144</f>
        <v>0</v>
      </c>
      <c r="O144" s="168">
        <v>2</v>
      </c>
      <c r="AA144" s="146">
        <v>12</v>
      </c>
      <c r="AB144" s="146">
        <v>0</v>
      </c>
      <c r="AC144" s="146">
        <v>88</v>
      </c>
      <c r="AZ144" s="146">
        <v>2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5">
        <v>12</v>
      </c>
      <c r="CB144" s="175">
        <v>0</v>
      </c>
      <c r="CZ144" s="146">
        <v>0</v>
      </c>
    </row>
    <row r="145" spans="1:15" ht="12.75">
      <c r="A145" s="249"/>
      <c r="B145" s="250"/>
      <c r="C145" s="288" t="s">
        <v>231</v>
      </c>
      <c r="D145" s="289"/>
      <c r="E145" s="289"/>
      <c r="F145" s="289"/>
      <c r="G145" s="290"/>
      <c r="L145" s="178" t="s">
        <v>231</v>
      </c>
      <c r="O145" s="168">
        <v>3</v>
      </c>
    </row>
    <row r="146" spans="1:15" ht="12.75">
      <c r="A146" s="249"/>
      <c r="B146" s="250"/>
      <c r="C146" s="288" t="s">
        <v>232</v>
      </c>
      <c r="D146" s="289"/>
      <c r="E146" s="289"/>
      <c r="F146" s="289"/>
      <c r="G146" s="290"/>
      <c r="L146" s="178" t="s">
        <v>232</v>
      </c>
      <c r="O146" s="168">
        <v>3</v>
      </c>
    </row>
    <row r="147" spans="1:15" ht="12.75">
      <c r="A147" s="249"/>
      <c r="B147" s="250"/>
      <c r="C147" s="288" t="s">
        <v>241</v>
      </c>
      <c r="D147" s="289"/>
      <c r="E147" s="289"/>
      <c r="F147" s="289"/>
      <c r="G147" s="290"/>
      <c r="L147" s="178" t="s">
        <v>241</v>
      </c>
      <c r="O147" s="168">
        <v>3</v>
      </c>
    </row>
    <row r="148" spans="1:15" ht="12.75">
      <c r="A148" s="249"/>
      <c r="B148" s="250"/>
      <c r="C148" s="288" t="s">
        <v>234</v>
      </c>
      <c r="D148" s="289"/>
      <c r="E148" s="289"/>
      <c r="F148" s="289"/>
      <c r="G148" s="290"/>
      <c r="L148" s="178" t="s">
        <v>234</v>
      </c>
      <c r="O148" s="168">
        <v>3</v>
      </c>
    </row>
    <row r="149" spans="1:104" ht="22.5">
      <c r="A149" s="243">
        <v>42</v>
      </c>
      <c r="B149" s="244" t="s">
        <v>242</v>
      </c>
      <c r="C149" s="245" t="s">
        <v>243</v>
      </c>
      <c r="D149" s="246" t="s">
        <v>97</v>
      </c>
      <c r="E149" s="247">
        <v>39.6</v>
      </c>
      <c r="F149" s="247">
        <v>0</v>
      </c>
      <c r="G149" s="248">
        <f>E149*F149</f>
        <v>0</v>
      </c>
      <c r="O149" s="168">
        <v>2</v>
      </c>
      <c r="AA149" s="146">
        <v>12</v>
      </c>
      <c r="AB149" s="146">
        <v>0</v>
      </c>
      <c r="AC149" s="146">
        <v>89</v>
      </c>
      <c r="AZ149" s="146">
        <v>2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5">
        <v>12</v>
      </c>
      <c r="CB149" s="175">
        <v>0</v>
      </c>
      <c r="CZ149" s="146">
        <v>0</v>
      </c>
    </row>
    <row r="150" spans="1:15" ht="12.75">
      <c r="A150" s="249"/>
      <c r="B150" s="250"/>
      <c r="C150" s="288" t="s">
        <v>231</v>
      </c>
      <c r="D150" s="289"/>
      <c r="E150" s="289"/>
      <c r="F150" s="289"/>
      <c r="G150" s="290"/>
      <c r="L150" s="178" t="s">
        <v>231</v>
      </c>
      <c r="O150" s="168">
        <v>3</v>
      </c>
    </row>
    <row r="151" spans="1:15" ht="12.75">
      <c r="A151" s="249"/>
      <c r="B151" s="250"/>
      <c r="C151" s="288" t="s">
        <v>232</v>
      </c>
      <c r="D151" s="289"/>
      <c r="E151" s="289"/>
      <c r="F151" s="289"/>
      <c r="G151" s="290"/>
      <c r="L151" s="178" t="s">
        <v>232</v>
      </c>
      <c r="O151" s="168">
        <v>3</v>
      </c>
    </row>
    <row r="152" spans="1:15" ht="12.75">
      <c r="A152" s="249"/>
      <c r="B152" s="250"/>
      <c r="C152" s="288" t="s">
        <v>234</v>
      </c>
      <c r="D152" s="289"/>
      <c r="E152" s="289"/>
      <c r="F152" s="289"/>
      <c r="G152" s="290"/>
      <c r="L152" s="178" t="s">
        <v>234</v>
      </c>
      <c r="O152" s="168">
        <v>3</v>
      </c>
    </row>
    <row r="153" spans="1:104" ht="22.5">
      <c r="A153" s="243">
        <v>43</v>
      </c>
      <c r="B153" s="244" t="s">
        <v>244</v>
      </c>
      <c r="C153" s="245" t="s">
        <v>245</v>
      </c>
      <c r="D153" s="246" t="s">
        <v>97</v>
      </c>
      <c r="E153" s="247">
        <v>42.37</v>
      </c>
      <c r="F153" s="247">
        <v>0</v>
      </c>
      <c r="G153" s="248">
        <f>E153*F153</f>
        <v>0</v>
      </c>
      <c r="O153" s="168">
        <v>2</v>
      </c>
      <c r="AA153" s="146">
        <v>12</v>
      </c>
      <c r="AB153" s="146">
        <v>0</v>
      </c>
      <c r="AC153" s="146">
        <v>90</v>
      </c>
      <c r="AZ153" s="146">
        <v>2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5">
        <v>12</v>
      </c>
      <c r="CB153" s="175">
        <v>0</v>
      </c>
      <c r="CZ153" s="146">
        <v>0</v>
      </c>
    </row>
    <row r="154" spans="1:15" ht="12.75">
      <c r="A154" s="249"/>
      <c r="B154" s="250"/>
      <c r="C154" s="288" t="s">
        <v>231</v>
      </c>
      <c r="D154" s="289"/>
      <c r="E154" s="289"/>
      <c r="F154" s="289"/>
      <c r="G154" s="290"/>
      <c r="L154" s="178" t="s">
        <v>231</v>
      </c>
      <c r="O154" s="168">
        <v>3</v>
      </c>
    </row>
    <row r="155" spans="1:15" ht="12.75">
      <c r="A155" s="249"/>
      <c r="B155" s="250"/>
      <c r="C155" s="288" t="s">
        <v>232</v>
      </c>
      <c r="D155" s="289"/>
      <c r="E155" s="289"/>
      <c r="F155" s="289"/>
      <c r="G155" s="290"/>
      <c r="L155" s="178" t="s">
        <v>232</v>
      </c>
      <c r="O155" s="168">
        <v>3</v>
      </c>
    </row>
    <row r="156" spans="1:15" ht="12.75">
      <c r="A156" s="249"/>
      <c r="B156" s="250"/>
      <c r="C156" s="288" t="s">
        <v>234</v>
      </c>
      <c r="D156" s="289"/>
      <c r="E156" s="289"/>
      <c r="F156" s="289"/>
      <c r="G156" s="290"/>
      <c r="L156" s="178" t="s">
        <v>234</v>
      </c>
      <c r="O156" s="168">
        <v>3</v>
      </c>
    </row>
    <row r="157" spans="1:104" ht="22.5">
      <c r="A157" s="243">
        <v>44</v>
      </c>
      <c r="B157" s="244" t="s">
        <v>246</v>
      </c>
      <c r="C157" s="245" t="s">
        <v>243</v>
      </c>
      <c r="D157" s="246" t="s">
        <v>97</v>
      </c>
      <c r="E157" s="247">
        <v>39.6</v>
      </c>
      <c r="F157" s="247">
        <v>0</v>
      </c>
      <c r="G157" s="248">
        <f>E157*F157</f>
        <v>0</v>
      </c>
      <c r="O157" s="168">
        <v>2</v>
      </c>
      <c r="AA157" s="146">
        <v>12</v>
      </c>
      <c r="AB157" s="146">
        <v>0</v>
      </c>
      <c r="AC157" s="146">
        <v>91</v>
      </c>
      <c r="AZ157" s="146">
        <v>2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5">
        <v>12</v>
      </c>
      <c r="CB157" s="175">
        <v>0</v>
      </c>
      <c r="CZ157" s="146">
        <v>0</v>
      </c>
    </row>
    <row r="158" spans="1:15" ht="12.75">
      <c r="A158" s="249"/>
      <c r="B158" s="250"/>
      <c r="C158" s="288" t="s">
        <v>231</v>
      </c>
      <c r="D158" s="289"/>
      <c r="E158" s="289"/>
      <c r="F158" s="289"/>
      <c r="G158" s="290"/>
      <c r="L158" s="178" t="s">
        <v>231</v>
      </c>
      <c r="O158" s="168">
        <v>3</v>
      </c>
    </row>
    <row r="159" spans="1:15" ht="12.75">
      <c r="A159" s="249"/>
      <c r="B159" s="250"/>
      <c r="C159" s="288" t="s">
        <v>232</v>
      </c>
      <c r="D159" s="289"/>
      <c r="E159" s="289"/>
      <c r="F159" s="289"/>
      <c r="G159" s="290"/>
      <c r="L159" s="178" t="s">
        <v>232</v>
      </c>
      <c r="O159" s="168">
        <v>3</v>
      </c>
    </row>
    <row r="160" spans="1:15" ht="12.75">
      <c r="A160" s="249"/>
      <c r="B160" s="250"/>
      <c r="C160" s="288" t="s">
        <v>234</v>
      </c>
      <c r="D160" s="289"/>
      <c r="E160" s="289"/>
      <c r="F160" s="289"/>
      <c r="G160" s="290"/>
      <c r="L160" s="178" t="s">
        <v>234</v>
      </c>
      <c r="O160" s="168">
        <v>3</v>
      </c>
    </row>
    <row r="161" spans="1:104" ht="22.5">
      <c r="A161" s="243">
        <v>45</v>
      </c>
      <c r="B161" s="244" t="s">
        <v>247</v>
      </c>
      <c r="C161" s="245" t="s">
        <v>248</v>
      </c>
      <c r="D161" s="246" t="s">
        <v>97</v>
      </c>
      <c r="E161" s="247">
        <v>19.8</v>
      </c>
      <c r="F161" s="247">
        <v>0</v>
      </c>
      <c r="G161" s="248">
        <f>E161*F161</f>
        <v>0</v>
      </c>
      <c r="O161" s="168">
        <v>2</v>
      </c>
      <c r="AA161" s="146">
        <v>12</v>
      </c>
      <c r="AB161" s="146">
        <v>0</v>
      </c>
      <c r="AC161" s="146">
        <v>92</v>
      </c>
      <c r="AZ161" s="146">
        <v>2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5">
        <v>12</v>
      </c>
      <c r="CB161" s="175">
        <v>0</v>
      </c>
      <c r="CZ161" s="146">
        <v>0</v>
      </c>
    </row>
    <row r="162" spans="1:15" ht="12.75">
      <c r="A162" s="249"/>
      <c r="B162" s="250"/>
      <c r="C162" s="288" t="s">
        <v>231</v>
      </c>
      <c r="D162" s="289"/>
      <c r="E162" s="289"/>
      <c r="F162" s="289"/>
      <c r="G162" s="290"/>
      <c r="L162" s="178" t="s">
        <v>231</v>
      </c>
      <c r="O162" s="168">
        <v>3</v>
      </c>
    </row>
    <row r="163" spans="1:15" ht="12.75">
      <c r="A163" s="249"/>
      <c r="B163" s="250"/>
      <c r="C163" s="288" t="s">
        <v>232</v>
      </c>
      <c r="D163" s="289"/>
      <c r="E163" s="289"/>
      <c r="F163" s="289"/>
      <c r="G163" s="290"/>
      <c r="L163" s="178" t="s">
        <v>232</v>
      </c>
      <c r="O163" s="168">
        <v>3</v>
      </c>
    </row>
    <row r="164" spans="1:15" ht="12.75">
      <c r="A164" s="249"/>
      <c r="B164" s="250"/>
      <c r="C164" s="288" t="s">
        <v>249</v>
      </c>
      <c r="D164" s="289"/>
      <c r="E164" s="289"/>
      <c r="F164" s="289"/>
      <c r="G164" s="290"/>
      <c r="L164" s="178" t="s">
        <v>249</v>
      </c>
      <c r="O164" s="168">
        <v>3</v>
      </c>
    </row>
    <row r="165" spans="1:15" ht="12.75">
      <c r="A165" s="249"/>
      <c r="B165" s="250"/>
      <c r="C165" s="288" t="s">
        <v>234</v>
      </c>
      <c r="D165" s="289"/>
      <c r="E165" s="289"/>
      <c r="F165" s="289"/>
      <c r="G165" s="290"/>
      <c r="L165" s="178" t="s">
        <v>234</v>
      </c>
      <c r="O165" s="168">
        <v>3</v>
      </c>
    </row>
    <row r="166" spans="1:104" ht="22.5">
      <c r="A166" s="243">
        <v>46</v>
      </c>
      <c r="B166" s="244" t="s">
        <v>250</v>
      </c>
      <c r="C166" s="245" t="s">
        <v>298</v>
      </c>
      <c r="D166" s="246" t="s">
        <v>97</v>
      </c>
      <c r="E166" s="247">
        <v>5.76</v>
      </c>
      <c r="F166" s="247">
        <v>0</v>
      </c>
      <c r="G166" s="248">
        <f>E166*F166</f>
        <v>0</v>
      </c>
      <c r="O166" s="168">
        <v>2</v>
      </c>
      <c r="AA166" s="146">
        <v>12</v>
      </c>
      <c r="AB166" s="146">
        <v>0</v>
      </c>
      <c r="AC166" s="146">
        <v>33</v>
      </c>
      <c r="AZ166" s="146">
        <v>2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5">
        <v>12</v>
      </c>
      <c r="CB166" s="175">
        <v>0</v>
      </c>
      <c r="CZ166" s="146">
        <v>0</v>
      </c>
    </row>
    <row r="167" spans="1:15" ht="12.75">
      <c r="A167" s="249"/>
      <c r="B167" s="250"/>
      <c r="C167" s="288" t="s">
        <v>251</v>
      </c>
      <c r="D167" s="289"/>
      <c r="E167" s="289"/>
      <c r="F167" s="289"/>
      <c r="G167" s="290"/>
      <c r="L167" s="178" t="s">
        <v>251</v>
      </c>
      <c r="O167" s="168">
        <v>3</v>
      </c>
    </row>
    <row r="168" spans="1:15" ht="12.75">
      <c r="A168" s="249"/>
      <c r="B168" s="250"/>
      <c r="C168" s="288" t="s">
        <v>252</v>
      </c>
      <c r="D168" s="289"/>
      <c r="E168" s="289"/>
      <c r="F168" s="289"/>
      <c r="G168" s="290"/>
      <c r="L168" s="178" t="s">
        <v>252</v>
      </c>
      <c r="O168" s="168">
        <v>3</v>
      </c>
    </row>
    <row r="169" spans="1:104" ht="12.75">
      <c r="A169" s="169">
        <v>47</v>
      </c>
      <c r="B169" s="170" t="s">
        <v>253</v>
      </c>
      <c r="C169" s="171" t="s">
        <v>254</v>
      </c>
      <c r="D169" s="172"/>
      <c r="E169" s="173">
        <v>0</v>
      </c>
      <c r="F169" s="173">
        <v>0</v>
      </c>
      <c r="G169" s="174">
        <f>E169*F169</f>
        <v>0</v>
      </c>
      <c r="H169" s="242" t="s">
        <v>6</v>
      </c>
      <c r="O169" s="168">
        <v>2</v>
      </c>
      <c r="AA169" s="146">
        <v>12</v>
      </c>
      <c r="AB169" s="146">
        <v>0</v>
      </c>
      <c r="AC169" s="146">
        <v>34</v>
      </c>
      <c r="AZ169" s="146">
        <v>2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5">
        <v>12</v>
      </c>
      <c r="CB169" s="175">
        <v>0</v>
      </c>
      <c r="CZ169" s="146">
        <v>0</v>
      </c>
    </row>
    <row r="170" spans="1:104" ht="12.75">
      <c r="A170" s="169">
        <v>48</v>
      </c>
      <c r="B170" s="170" t="s">
        <v>205</v>
      </c>
      <c r="C170" s="171" t="s">
        <v>255</v>
      </c>
      <c r="D170" s="172"/>
      <c r="E170" s="173">
        <v>0</v>
      </c>
      <c r="F170" s="173">
        <v>0</v>
      </c>
      <c r="G170" s="174">
        <f>E170*F170</f>
        <v>0</v>
      </c>
      <c r="O170" s="168">
        <v>2</v>
      </c>
      <c r="AA170" s="146">
        <v>12</v>
      </c>
      <c r="AB170" s="146">
        <v>0</v>
      </c>
      <c r="AC170" s="146">
        <v>35</v>
      </c>
      <c r="AZ170" s="146">
        <v>2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5">
        <v>12</v>
      </c>
      <c r="CB170" s="175">
        <v>0</v>
      </c>
      <c r="CZ170" s="146">
        <v>0</v>
      </c>
    </row>
    <row r="171" spans="1:104" ht="12.75">
      <c r="A171" s="169">
        <v>49</v>
      </c>
      <c r="B171" s="170" t="s">
        <v>225</v>
      </c>
      <c r="C171" s="171" t="s">
        <v>256</v>
      </c>
      <c r="D171" s="172"/>
      <c r="E171" s="173">
        <v>0</v>
      </c>
      <c r="F171" s="173">
        <v>0</v>
      </c>
      <c r="G171" s="174">
        <f>E171*F171</f>
        <v>0</v>
      </c>
      <c r="O171" s="168">
        <v>2</v>
      </c>
      <c r="AA171" s="146">
        <v>12</v>
      </c>
      <c r="AB171" s="146">
        <v>0</v>
      </c>
      <c r="AC171" s="146">
        <v>36</v>
      </c>
      <c r="AZ171" s="146">
        <v>2</v>
      </c>
      <c r="BA171" s="146">
        <f>IF(AZ171=1,G171,0)</f>
        <v>0</v>
      </c>
      <c r="BB171" s="146">
        <f>IF(AZ171=2,G171,0)</f>
        <v>0</v>
      </c>
      <c r="BC171" s="146">
        <f>IF(AZ171=3,G171,0)</f>
        <v>0</v>
      </c>
      <c r="BD171" s="146">
        <f>IF(AZ171=4,G171,0)</f>
        <v>0</v>
      </c>
      <c r="BE171" s="146">
        <f>IF(AZ171=5,G171,0)</f>
        <v>0</v>
      </c>
      <c r="CA171" s="175">
        <v>12</v>
      </c>
      <c r="CB171" s="175">
        <v>0</v>
      </c>
      <c r="CZ171" s="146">
        <v>0</v>
      </c>
    </row>
    <row r="172" spans="1:57" ht="12.75">
      <c r="A172" s="183"/>
      <c r="B172" s="184" t="s">
        <v>76</v>
      </c>
      <c r="C172" s="185" t="str">
        <f>CONCATENATE(B130," ",C130)</f>
        <v>769 Otvorové prvky z plastu</v>
      </c>
      <c r="D172" s="186"/>
      <c r="E172" s="187"/>
      <c r="F172" s="188"/>
      <c r="G172" s="189">
        <f>SUM(G130:G171)</f>
        <v>0</v>
      </c>
      <c r="O172" s="168">
        <v>4</v>
      </c>
      <c r="BA172" s="190">
        <f>SUM(BA130:BA171)</f>
        <v>0</v>
      </c>
      <c r="BB172" s="190">
        <f>SUM(BB130:BB171)</f>
        <v>0</v>
      </c>
      <c r="BC172" s="190">
        <f>SUM(BC130:BC171)</f>
        <v>0</v>
      </c>
      <c r="BD172" s="190">
        <f>SUM(BD130:BD171)</f>
        <v>0</v>
      </c>
      <c r="BE172" s="190">
        <f>SUM(BE130:BE171)</f>
        <v>0</v>
      </c>
    </row>
    <row r="173" spans="1:15" ht="12.75">
      <c r="A173" s="161" t="s">
        <v>74</v>
      </c>
      <c r="B173" s="162" t="s">
        <v>257</v>
      </c>
      <c r="C173" s="163" t="s">
        <v>258</v>
      </c>
      <c r="D173" s="164"/>
      <c r="E173" s="165"/>
      <c r="F173" s="165"/>
      <c r="G173" s="166"/>
      <c r="H173" s="167"/>
      <c r="I173" s="167"/>
      <c r="O173" s="168">
        <v>1</v>
      </c>
    </row>
    <row r="174" spans="1:104" ht="12.75">
      <c r="A174" s="169">
        <v>50</v>
      </c>
      <c r="B174" s="170" t="s">
        <v>259</v>
      </c>
      <c r="C174" s="171" t="s">
        <v>260</v>
      </c>
      <c r="D174" s="172" t="s">
        <v>97</v>
      </c>
      <c r="E174" s="173">
        <v>923.4</v>
      </c>
      <c r="F174" s="173">
        <v>0</v>
      </c>
      <c r="G174" s="174">
        <f>E174*F174</f>
        <v>0</v>
      </c>
      <c r="O174" s="168">
        <v>2</v>
      </c>
      <c r="AA174" s="146">
        <v>2</v>
      </c>
      <c r="AB174" s="146">
        <v>7</v>
      </c>
      <c r="AC174" s="146">
        <v>7</v>
      </c>
      <c r="AZ174" s="146">
        <v>2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5">
        <v>2</v>
      </c>
      <c r="CB174" s="175">
        <v>7</v>
      </c>
      <c r="CZ174" s="146">
        <v>0.000430000000000152</v>
      </c>
    </row>
    <row r="175" spans="1:15" ht="12.75">
      <c r="A175" s="176"/>
      <c r="B175" s="179"/>
      <c r="C175" s="272" t="s">
        <v>261</v>
      </c>
      <c r="D175" s="273"/>
      <c r="E175" s="180">
        <v>461.7</v>
      </c>
      <c r="F175" s="181"/>
      <c r="G175" s="182"/>
      <c r="M175" s="178" t="s">
        <v>261</v>
      </c>
      <c r="O175" s="168"/>
    </row>
    <row r="176" spans="1:15" ht="12.75">
      <c r="A176" s="176"/>
      <c r="B176" s="179"/>
      <c r="C176" s="272" t="s">
        <v>262</v>
      </c>
      <c r="D176" s="273"/>
      <c r="E176" s="180">
        <v>461.7</v>
      </c>
      <c r="F176" s="181"/>
      <c r="G176" s="182"/>
      <c r="M176" s="178" t="s">
        <v>262</v>
      </c>
      <c r="O176" s="168"/>
    </row>
    <row r="177" spans="1:57" ht="12.75">
      <c r="A177" s="183"/>
      <c r="B177" s="184" t="s">
        <v>76</v>
      </c>
      <c r="C177" s="185" t="str">
        <f>CONCATENATE(B173," ",C173)</f>
        <v>784 Malby</v>
      </c>
      <c r="D177" s="186"/>
      <c r="E177" s="187"/>
      <c r="F177" s="188"/>
      <c r="G177" s="189">
        <f>SUM(G173:G176)</f>
        <v>0</v>
      </c>
      <c r="O177" s="168">
        <v>4</v>
      </c>
      <c r="BA177" s="190">
        <f>SUM(BA173:BA176)</f>
        <v>0</v>
      </c>
      <c r="BB177" s="190">
        <f>SUM(BB173:BB176)</f>
        <v>0</v>
      </c>
      <c r="BC177" s="190">
        <f>SUM(BC173:BC176)</f>
        <v>0</v>
      </c>
      <c r="BD177" s="190">
        <f>SUM(BD173:BD176)</f>
        <v>0</v>
      </c>
      <c r="BE177" s="190">
        <f>SUM(BE173:BE176)</f>
        <v>0</v>
      </c>
    </row>
    <row r="178" spans="1:15" ht="12.75">
      <c r="A178" s="161" t="s">
        <v>74</v>
      </c>
      <c r="B178" s="162" t="s">
        <v>263</v>
      </c>
      <c r="C178" s="163" t="s">
        <v>264</v>
      </c>
      <c r="D178" s="164"/>
      <c r="E178" s="165"/>
      <c r="F178" s="165"/>
      <c r="G178" s="166"/>
      <c r="H178" s="167"/>
      <c r="I178" s="167"/>
      <c r="O178" s="168">
        <v>1</v>
      </c>
    </row>
    <row r="179" spans="1:104" ht="12.75">
      <c r="A179" s="169">
        <v>51</v>
      </c>
      <c r="B179" s="170" t="s">
        <v>263</v>
      </c>
      <c r="C179" s="171" t="s">
        <v>265</v>
      </c>
      <c r="D179" s="172" t="s">
        <v>87</v>
      </c>
      <c r="E179" s="173">
        <v>382</v>
      </c>
      <c r="F179" s="173">
        <v>0</v>
      </c>
      <c r="G179" s="174">
        <f>E179*F179</f>
        <v>0</v>
      </c>
      <c r="O179" s="168">
        <v>2</v>
      </c>
      <c r="AA179" s="146">
        <v>11</v>
      </c>
      <c r="AB179" s="146">
        <v>3</v>
      </c>
      <c r="AC179" s="146">
        <v>43</v>
      </c>
      <c r="AZ179" s="146">
        <v>4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5">
        <v>11</v>
      </c>
      <c r="CB179" s="175">
        <v>3</v>
      </c>
      <c r="CZ179" s="146">
        <v>0</v>
      </c>
    </row>
    <row r="180" spans="1:57" ht="12.75">
      <c r="A180" s="183"/>
      <c r="B180" s="184" t="s">
        <v>76</v>
      </c>
      <c r="C180" s="185" t="str">
        <f>CONCATENATE(B178," ",C178)</f>
        <v>M211 Hromosvod</v>
      </c>
      <c r="D180" s="186"/>
      <c r="E180" s="187"/>
      <c r="F180" s="188"/>
      <c r="G180" s="189">
        <f>SUM(G178:G179)</f>
        <v>0</v>
      </c>
      <c r="O180" s="168">
        <v>4</v>
      </c>
      <c r="BA180" s="190">
        <f>SUM(BA178:BA179)</f>
        <v>0</v>
      </c>
      <c r="BB180" s="190">
        <f>SUM(BB178:BB179)</f>
        <v>0</v>
      </c>
      <c r="BC180" s="190">
        <f>SUM(BC178:BC179)</f>
        <v>0</v>
      </c>
      <c r="BD180" s="190">
        <f>SUM(BD178:BD179)</f>
        <v>0</v>
      </c>
      <c r="BE180" s="190">
        <f>SUM(BE178:BE179)</f>
        <v>0</v>
      </c>
    </row>
    <row r="181" spans="1:15" ht="12.75">
      <c r="A181" s="161" t="s">
        <v>74</v>
      </c>
      <c r="B181" s="162" t="s">
        <v>266</v>
      </c>
      <c r="C181" s="163" t="s">
        <v>267</v>
      </c>
      <c r="D181" s="164"/>
      <c r="E181" s="165"/>
      <c r="F181" s="165"/>
      <c r="G181" s="166"/>
      <c r="H181" s="167"/>
      <c r="I181" s="167"/>
      <c r="O181" s="168">
        <v>1</v>
      </c>
    </row>
    <row r="182" spans="1:104" ht="12.75">
      <c r="A182" s="169">
        <v>52</v>
      </c>
      <c r="B182" s="170" t="s">
        <v>268</v>
      </c>
      <c r="C182" s="171" t="s">
        <v>269</v>
      </c>
      <c r="D182" s="172" t="s">
        <v>180</v>
      </c>
      <c r="E182" s="173">
        <v>45.3315000000275</v>
      </c>
      <c r="F182" s="173">
        <v>0</v>
      </c>
      <c r="G182" s="174">
        <f aca="true" t="shared" si="6" ref="G182:G188">E182*F182</f>
        <v>0</v>
      </c>
      <c r="O182" s="168">
        <v>2</v>
      </c>
      <c r="AA182" s="146">
        <v>8</v>
      </c>
      <c r="AB182" s="146">
        <v>0</v>
      </c>
      <c r="AC182" s="146">
        <v>3</v>
      </c>
      <c r="AZ182" s="146">
        <v>1</v>
      </c>
      <c r="BA182" s="146">
        <f aca="true" t="shared" si="7" ref="BA182:BA188">IF(AZ182=1,G182,0)</f>
        <v>0</v>
      </c>
      <c r="BB182" s="146">
        <f aca="true" t="shared" si="8" ref="BB182:BB188">IF(AZ182=2,G182,0)</f>
        <v>0</v>
      </c>
      <c r="BC182" s="146">
        <f aca="true" t="shared" si="9" ref="BC182:BC188">IF(AZ182=3,G182,0)</f>
        <v>0</v>
      </c>
      <c r="BD182" s="146">
        <f aca="true" t="shared" si="10" ref="BD182:BD188">IF(AZ182=4,G182,0)</f>
        <v>0</v>
      </c>
      <c r="BE182" s="146">
        <f aca="true" t="shared" si="11" ref="BE182:BE188">IF(AZ182=5,G182,0)</f>
        <v>0</v>
      </c>
      <c r="CA182" s="175">
        <v>8</v>
      </c>
      <c r="CB182" s="175">
        <v>0</v>
      </c>
      <c r="CZ182" s="146">
        <v>0</v>
      </c>
    </row>
    <row r="183" spans="1:104" ht="12.75">
      <c r="A183" s="169">
        <v>53</v>
      </c>
      <c r="B183" s="170" t="s">
        <v>270</v>
      </c>
      <c r="C183" s="171" t="s">
        <v>271</v>
      </c>
      <c r="D183" s="172" t="s">
        <v>180</v>
      </c>
      <c r="E183" s="173">
        <v>45.3315000000275</v>
      </c>
      <c r="F183" s="173">
        <v>0</v>
      </c>
      <c r="G183" s="174">
        <f t="shared" si="6"/>
        <v>0</v>
      </c>
      <c r="O183" s="168">
        <v>2</v>
      </c>
      <c r="AA183" s="146">
        <v>8</v>
      </c>
      <c r="AB183" s="146">
        <v>0</v>
      </c>
      <c r="AC183" s="146">
        <v>3</v>
      </c>
      <c r="AZ183" s="146">
        <v>1</v>
      </c>
      <c r="BA183" s="146">
        <f t="shared" si="7"/>
        <v>0</v>
      </c>
      <c r="BB183" s="146">
        <f t="shared" si="8"/>
        <v>0</v>
      </c>
      <c r="BC183" s="146">
        <f t="shared" si="9"/>
        <v>0</v>
      </c>
      <c r="BD183" s="146">
        <f t="shared" si="10"/>
        <v>0</v>
      </c>
      <c r="BE183" s="146">
        <f t="shared" si="11"/>
        <v>0</v>
      </c>
      <c r="CA183" s="175">
        <v>8</v>
      </c>
      <c r="CB183" s="175">
        <v>0</v>
      </c>
      <c r="CZ183" s="146">
        <v>0</v>
      </c>
    </row>
    <row r="184" spans="1:104" ht="12.75">
      <c r="A184" s="169">
        <v>54</v>
      </c>
      <c r="B184" s="170" t="s">
        <v>272</v>
      </c>
      <c r="C184" s="171" t="s">
        <v>273</v>
      </c>
      <c r="D184" s="172" t="s">
        <v>180</v>
      </c>
      <c r="E184" s="173">
        <v>135.994500000082</v>
      </c>
      <c r="F184" s="173">
        <v>0</v>
      </c>
      <c r="G184" s="174">
        <f t="shared" si="6"/>
        <v>0</v>
      </c>
      <c r="O184" s="168">
        <v>2</v>
      </c>
      <c r="AA184" s="146">
        <v>8</v>
      </c>
      <c r="AB184" s="146">
        <v>0</v>
      </c>
      <c r="AC184" s="146">
        <v>3</v>
      </c>
      <c r="AZ184" s="146">
        <v>1</v>
      </c>
      <c r="BA184" s="146">
        <f t="shared" si="7"/>
        <v>0</v>
      </c>
      <c r="BB184" s="146">
        <f t="shared" si="8"/>
        <v>0</v>
      </c>
      <c r="BC184" s="146">
        <f t="shared" si="9"/>
        <v>0</v>
      </c>
      <c r="BD184" s="146">
        <f t="shared" si="10"/>
        <v>0</v>
      </c>
      <c r="BE184" s="146">
        <f t="shared" si="11"/>
        <v>0</v>
      </c>
      <c r="CA184" s="175">
        <v>8</v>
      </c>
      <c r="CB184" s="175">
        <v>0</v>
      </c>
      <c r="CZ184" s="146">
        <v>0</v>
      </c>
    </row>
    <row r="185" spans="1:104" ht="12.75">
      <c r="A185" s="169">
        <v>55</v>
      </c>
      <c r="B185" s="170" t="s">
        <v>274</v>
      </c>
      <c r="C185" s="171" t="s">
        <v>275</v>
      </c>
      <c r="D185" s="172" t="s">
        <v>180</v>
      </c>
      <c r="E185" s="173">
        <v>45.3315000000275</v>
      </c>
      <c r="F185" s="173">
        <v>0</v>
      </c>
      <c r="G185" s="174">
        <f t="shared" si="6"/>
        <v>0</v>
      </c>
      <c r="O185" s="168">
        <v>2</v>
      </c>
      <c r="AA185" s="146">
        <v>8</v>
      </c>
      <c r="AB185" s="146">
        <v>0</v>
      </c>
      <c r="AC185" s="146">
        <v>3</v>
      </c>
      <c r="AZ185" s="146">
        <v>1</v>
      </c>
      <c r="BA185" s="146">
        <f t="shared" si="7"/>
        <v>0</v>
      </c>
      <c r="BB185" s="146">
        <f t="shared" si="8"/>
        <v>0</v>
      </c>
      <c r="BC185" s="146">
        <f t="shared" si="9"/>
        <v>0</v>
      </c>
      <c r="BD185" s="146">
        <f t="shared" si="10"/>
        <v>0</v>
      </c>
      <c r="BE185" s="146">
        <f t="shared" si="11"/>
        <v>0</v>
      </c>
      <c r="CA185" s="175">
        <v>8</v>
      </c>
      <c r="CB185" s="175">
        <v>0</v>
      </c>
      <c r="CZ185" s="146">
        <v>0</v>
      </c>
    </row>
    <row r="186" spans="1:104" ht="12.75">
      <c r="A186" s="169">
        <v>56</v>
      </c>
      <c r="B186" s="170" t="s">
        <v>276</v>
      </c>
      <c r="C186" s="171" t="s">
        <v>277</v>
      </c>
      <c r="D186" s="172" t="s">
        <v>180</v>
      </c>
      <c r="E186" s="173">
        <v>634.641000000384</v>
      </c>
      <c r="F186" s="173">
        <v>0</v>
      </c>
      <c r="G186" s="174">
        <f t="shared" si="6"/>
        <v>0</v>
      </c>
      <c r="O186" s="168">
        <v>2</v>
      </c>
      <c r="AA186" s="146">
        <v>8</v>
      </c>
      <c r="AB186" s="146">
        <v>0</v>
      </c>
      <c r="AC186" s="146">
        <v>3</v>
      </c>
      <c r="AZ186" s="146">
        <v>1</v>
      </c>
      <c r="BA186" s="146">
        <f t="shared" si="7"/>
        <v>0</v>
      </c>
      <c r="BB186" s="146">
        <f t="shared" si="8"/>
        <v>0</v>
      </c>
      <c r="BC186" s="146">
        <f t="shared" si="9"/>
        <v>0</v>
      </c>
      <c r="BD186" s="146">
        <f t="shared" si="10"/>
        <v>0</v>
      </c>
      <c r="BE186" s="146">
        <f t="shared" si="11"/>
        <v>0</v>
      </c>
      <c r="CA186" s="175">
        <v>8</v>
      </c>
      <c r="CB186" s="175">
        <v>0</v>
      </c>
      <c r="CZ186" s="146">
        <v>0</v>
      </c>
    </row>
    <row r="187" spans="1:104" ht="12.75">
      <c r="A187" s="169">
        <v>57</v>
      </c>
      <c r="B187" s="170" t="s">
        <v>278</v>
      </c>
      <c r="C187" s="171" t="s">
        <v>279</v>
      </c>
      <c r="D187" s="172" t="s">
        <v>180</v>
      </c>
      <c r="E187" s="173">
        <v>45.3315000000275</v>
      </c>
      <c r="F187" s="173">
        <v>0</v>
      </c>
      <c r="G187" s="174">
        <f t="shared" si="6"/>
        <v>0</v>
      </c>
      <c r="O187" s="168">
        <v>2</v>
      </c>
      <c r="AA187" s="146">
        <v>8</v>
      </c>
      <c r="AB187" s="146">
        <v>0</v>
      </c>
      <c r="AC187" s="146">
        <v>3</v>
      </c>
      <c r="AZ187" s="146">
        <v>1</v>
      </c>
      <c r="BA187" s="146">
        <f t="shared" si="7"/>
        <v>0</v>
      </c>
      <c r="BB187" s="146">
        <f t="shared" si="8"/>
        <v>0</v>
      </c>
      <c r="BC187" s="146">
        <f t="shared" si="9"/>
        <v>0</v>
      </c>
      <c r="BD187" s="146">
        <f t="shared" si="10"/>
        <v>0</v>
      </c>
      <c r="BE187" s="146">
        <f t="shared" si="11"/>
        <v>0</v>
      </c>
      <c r="CA187" s="175">
        <v>8</v>
      </c>
      <c r="CB187" s="175">
        <v>0</v>
      </c>
      <c r="CZ187" s="146">
        <v>0</v>
      </c>
    </row>
    <row r="188" spans="1:104" ht="12.75">
      <c r="A188" s="169">
        <v>58</v>
      </c>
      <c r="B188" s="170" t="s">
        <v>280</v>
      </c>
      <c r="C188" s="171" t="s">
        <v>281</v>
      </c>
      <c r="D188" s="172" t="s">
        <v>180</v>
      </c>
      <c r="E188" s="173">
        <v>45.3315000000275</v>
      </c>
      <c r="F188" s="173">
        <v>0</v>
      </c>
      <c r="G188" s="174">
        <f t="shared" si="6"/>
        <v>0</v>
      </c>
      <c r="O188" s="168">
        <v>2</v>
      </c>
      <c r="AA188" s="146">
        <v>8</v>
      </c>
      <c r="AB188" s="146">
        <v>0</v>
      </c>
      <c r="AC188" s="146">
        <v>3</v>
      </c>
      <c r="AZ188" s="146">
        <v>1</v>
      </c>
      <c r="BA188" s="146">
        <f t="shared" si="7"/>
        <v>0</v>
      </c>
      <c r="BB188" s="146">
        <f t="shared" si="8"/>
        <v>0</v>
      </c>
      <c r="BC188" s="146">
        <f t="shared" si="9"/>
        <v>0</v>
      </c>
      <c r="BD188" s="146">
        <f t="shared" si="10"/>
        <v>0</v>
      </c>
      <c r="BE188" s="146">
        <f t="shared" si="11"/>
        <v>0</v>
      </c>
      <c r="CA188" s="175">
        <v>8</v>
      </c>
      <c r="CB188" s="175">
        <v>0</v>
      </c>
      <c r="CZ188" s="146">
        <v>0</v>
      </c>
    </row>
    <row r="189" spans="1:57" ht="12.75">
      <c r="A189" s="183"/>
      <c r="B189" s="184" t="s">
        <v>76</v>
      </c>
      <c r="C189" s="185" t="str">
        <f>CONCATENATE(B181," ",C181)</f>
        <v>D96 Přesuny suti a vybouraných hmot</v>
      </c>
      <c r="D189" s="186"/>
      <c r="E189" s="187"/>
      <c r="F189" s="188"/>
      <c r="G189" s="189">
        <f>SUM(G181:G188)</f>
        <v>0</v>
      </c>
      <c r="O189" s="168">
        <v>4</v>
      </c>
      <c r="BA189" s="190">
        <f>SUM(BA181:BA188)</f>
        <v>0</v>
      </c>
      <c r="BB189" s="190">
        <f>SUM(BB181:BB188)</f>
        <v>0</v>
      </c>
      <c r="BC189" s="190">
        <f>SUM(BC181:BC188)</f>
        <v>0</v>
      </c>
      <c r="BD189" s="190">
        <f>SUM(BD181:BD188)</f>
        <v>0</v>
      </c>
      <c r="BE189" s="190">
        <f>SUM(BE181:BE188)</f>
        <v>0</v>
      </c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spans="1:7" ht="12.75">
      <c r="A213" s="191"/>
      <c r="B213" s="191"/>
      <c r="C213" s="191"/>
      <c r="D213" s="191"/>
      <c r="E213" s="191"/>
      <c r="F213" s="191"/>
      <c r="G213" s="191"/>
    </row>
    <row r="214" spans="1:7" ht="12.75">
      <c r="A214" s="191"/>
      <c r="B214" s="191"/>
      <c r="C214" s="191"/>
      <c r="D214" s="191"/>
      <c r="E214" s="191"/>
      <c r="F214" s="191"/>
      <c r="G214" s="191"/>
    </row>
    <row r="215" spans="1:7" ht="12.75">
      <c r="A215" s="191"/>
      <c r="B215" s="191"/>
      <c r="C215" s="191"/>
      <c r="D215" s="191"/>
      <c r="E215" s="191"/>
      <c r="F215" s="191"/>
      <c r="G215" s="191"/>
    </row>
    <row r="216" spans="1:7" ht="12.75">
      <c r="A216" s="191"/>
      <c r="B216" s="191"/>
      <c r="C216" s="191"/>
      <c r="D216" s="191"/>
      <c r="E216" s="191"/>
      <c r="F216" s="191"/>
      <c r="G216" s="191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ht="12.75">
      <c r="E234" s="146"/>
    </row>
    <row r="235" ht="12.75">
      <c r="E235" s="146"/>
    </row>
    <row r="236" ht="12.75">
      <c r="E236" s="146"/>
    </row>
    <row r="237" ht="12.75">
      <c r="E237" s="146"/>
    </row>
    <row r="238" ht="12.75">
      <c r="E238" s="146"/>
    </row>
    <row r="239" ht="12.75">
      <c r="E239" s="146"/>
    </row>
    <row r="240" ht="12.75">
      <c r="E240" s="146"/>
    </row>
    <row r="241" ht="12.75">
      <c r="E241" s="146"/>
    </row>
    <row r="242" ht="12.75">
      <c r="E242" s="146"/>
    </row>
    <row r="243" ht="12.75">
      <c r="E243" s="146"/>
    </row>
    <row r="244" ht="12.75">
      <c r="E244" s="146"/>
    </row>
    <row r="245" ht="12.75">
      <c r="E245" s="146"/>
    </row>
    <row r="246" ht="12.75">
      <c r="E246" s="146"/>
    </row>
    <row r="247" ht="12.75">
      <c r="E247" s="146"/>
    </row>
    <row r="248" spans="1:2" ht="12.75">
      <c r="A248" s="192"/>
      <c r="B248" s="192"/>
    </row>
    <row r="249" spans="1:7" ht="12.75">
      <c r="A249" s="191"/>
      <c r="B249" s="191"/>
      <c r="C249" s="193"/>
      <c r="D249" s="193"/>
      <c r="E249" s="194"/>
      <c r="F249" s="193"/>
      <c r="G249" s="195"/>
    </row>
    <row r="250" spans="1:7" ht="12.75">
      <c r="A250" s="196"/>
      <c r="B250" s="196"/>
      <c r="C250" s="191"/>
      <c r="D250" s="191"/>
      <c r="E250" s="197"/>
      <c r="F250" s="191"/>
      <c r="G250" s="191"/>
    </row>
    <row r="251" spans="1:7" ht="12.75">
      <c r="A251" s="191"/>
      <c r="B251" s="191"/>
      <c r="C251" s="191"/>
      <c r="D251" s="191"/>
      <c r="E251" s="197"/>
      <c r="F251" s="191"/>
      <c r="G251" s="191"/>
    </row>
    <row r="252" spans="1:7" ht="12.75">
      <c r="A252" s="191"/>
      <c r="B252" s="191"/>
      <c r="C252" s="191"/>
      <c r="D252" s="191"/>
      <c r="E252" s="197"/>
      <c r="F252" s="191"/>
      <c r="G252" s="191"/>
    </row>
    <row r="253" spans="1:7" ht="12.75">
      <c r="A253" s="191"/>
      <c r="B253" s="191"/>
      <c r="C253" s="191"/>
      <c r="D253" s="191"/>
      <c r="E253" s="197"/>
      <c r="F253" s="191"/>
      <c r="G253" s="191"/>
    </row>
    <row r="254" spans="1:7" ht="12.75">
      <c r="A254" s="191"/>
      <c r="B254" s="191"/>
      <c r="C254" s="191"/>
      <c r="D254" s="191"/>
      <c r="E254" s="197"/>
      <c r="F254" s="191"/>
      <c r="G254" s="191"/>
    </row>
    <row r="255" spans="1:7" ht="12.75">
      <c r="A255" s="191"/>
      <c r="B255" s="191"/>
      <c r="C255" s="191"/>
      <c r="D255" s="191"/>
      <c r="E255" s="197"/>
      <c r="F255" s="191"/>
      <c r="G255" s="191"/>
    </row>
    <row r="256" spans="1:7" ht="12.75">
      <c r="A256" s="191"/>
      <c r="B256" s="191"/>
      <c r="C256" s="191"/>
      <c r="D256" s="191"/>
      <c r="E256" s="197"/>
      <c r="F256" s="191"/>
      <c r="G256" s="191"/>
    </row>
    <row r="257" spans="1:7" ht="12.75">
      <c r="A257" s="191"/>
      <c r="B257" s="191"/>
      <c r="C257" s="191"/>
      <c r="D257" s="191"/>
      <c r="E257" s="197"/>
      <c r="F257" s="191"/>
      <c r="G257" s="191"/>
    </row>
    <row r="258" spans="1:7" ht="12.75">
      <c r="A258" s="191"/>
      <c r="B258" s="191"/>
      <c r="C258" s="191"/>
      <c r="D258" s="191"/>
      <c r="E258" s="197"/>
      <c r="F258" s="191"/>
      <c r="G258" s="191"/>
    </row>
    <row r="259" spans="1:7" ht="12.75">
      <c r="A259" s="191"/>
      <c r="B259" s="191"/>
      <c r="C259" s="191"/>
      <c r="D259" s="191"/>
      <c r="E259" s="197"/>
      <c r="F259" s="191"/>
      <c r="G259" s="191"/>
    </row>
    <row r="260" spans="1:7" ht="12.75">
      <c r="A260" s="191"/>
      <c r="B260" s="191"/>
      <c r="C260" s="191"/>
      <c r="D260" s="191"/>
      <c r="E260" s="197"/>
      <c r="F260" s="191"/>
      <c r="G260" s="191"/>
    </row>
    <row r="261" spans="1:7" ht="12.75">
      <c r="A261" s="191"/>
      <c r="B261" s="191"/>
      <c r="C261" s="191"/>
      <c r="D261" s="191"/>
      <c r="E261" s="197"/>
      <c r="F261" s="191"/>
      <c r="G261" s="191"/>
    </row>
    <row r="262" spans="1:7" ht="12.75">
      <c r="A262" s="191"/>
      <c r="B262" s="191"/>
      <c r="C262" s="191"/>
      <c r="D262" s="191"/>
      <c r="E262" s="197"/>
      <c r="F262" s="191"/>
      <c r="G262" s="191"/>
    </row>
  </sheetData>
  <sheetProtection/>
  <mergeCells count="86">
    <mergeCell ref="C168:G168"/>
    <mergeCell ref="C175:D175"/>
    <mergeCell ref="C176:D176"/>
    <mergeCell ref="C163:G163"/>
    <mergeCell ref="C164:G164"/>
    <mergeCell ref="C165:G165"/>
    <mergeCell ref="C167:G167"/>
    <mergeCell ref="C152:G152"/>
    <mergeCell ref="C154:G154"/>
    <mergeCell ref="C155:G155"/>
    <mergeCell ref="C156:G156"/>
    <mergeCell ref="C158:G158"/>
    <mergeCell ref="C159:G159"/>
    <mergeCell ref="C160:G160"/>
    <mergeCell ref="C162:G162"/>
    <mergeCell ref="C142:G142"/>
    <mergeCell ref="C143:G143"/>
    <mergeCell ref="C145:G145"/>
    <mergeCell ref="C146:G146"/>
    <mergeCell ref="C147:G147"/>
    <mergeCell ref="C148:G148"/>
    <mergeCell ref="C150:G150"/>
    <mergeCell ref="C151:G151"/>
    <mergeCell ref="C103:G103"/>
    <mergeCell ref="C104:G104"/>
    <mergeCell ref="C105:G105"/>
    <mergeCell ref="C132:G132"/>
    <mergeCell ref="C139:G139"/>
    <mergeCell ref="C141:G141"/>
    <mergeCell ref="C124:D124"/>
    <mergeCell ref="C125:D125"/>
    <mergeCell ref="C126:D126"/>
    <mergeCell ref="C133:G133"/>
    <mergeCell ref="C134:G134"/>
    <mergeCell ref="C135:G135"/>
    <mergeCell ref="C137:G137"/>
    <mergeCell ref="C138:G138"/>
    <mergeCell ref="C106:D106"/>
    <mergeCell ref="C93:D93"/>
    <mergeCell ref="C83:D83"/>
    <mergeCell ref="C86:D86"/>
    <mergeCell ref="C87:D87"/>
    <mergeCell ref="C88:D88"/>
    <mergeCell ref="C89:D89"/>
    <mergeCell ref="C91:D91"/>
    <mergeCell ref="C101:G101"/>
    <mergeCell ref="C102:G102"/>
    <mergeCell ref="C71:D71"/>
    <mergeCell ref="C72:D72"/>
    <mergeCell ref="C59:D59"/>
    <mergeCell ref="C60:D60"/>
    <mergeCell ref="C61:D61"/>
    <mergeCell ref="C68:D68"/>
    <mergeCell ref="C63:G63"/>
    <mergeCell ref="C45:D45"/>
    <mergeCell ref="C49:D49"/>
    <mergeCell ref="C69:D69"/>
    <mergeCell ref="C70:D70"/>
    <mergeCell ref="C52:D52"/>
    <mergeCell ref="C54:G54"/>
    <mergeCell ref="C57:D57"/>
    <mergeCell ref="C58:D58"/>
    <mergeCell ref="C20:G20"/>
    <mergeCell ref="C21:G21"/>
    <mergeCell ref="C22:D22"/>
    <mergeCell ref="C33:D33"/>
    <mergeCell ref="C50:D50"/>
    <mergeCell ref="C51:D51"/>
    <mergeCell ref="C37:D37"/>
    <mergeCell ref="C29:D29"/>
    <mergeCell ref="C34:D34"/>
    <mergeCell ref="C35:D35"/>
    <mergeCell ref="C41:D41"/>
    <mergeCell ref="C42:D42"/>
    <mergeCell ref="C43:D43"/>
    <mergeCell ref="C44:D44"/>
    <mergeCell ref="C36:D36"/>
    <mergeCell ref="C16:D16"/>
    <mergeCell ref="A1:G1"/>
    <mergeCell ref="A3:B3"/>
    <mergeCell ref="A4:B4"/>
    <mergeCell ref="E4:G4"/>
    <mergeCell ref="C12:D12"/>
    <mergeCell ref="C13:D13"/>
    <mergeCell ref="C14:D14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Kanova</cp:lastModifiedBy>
  <cp:lastPrinted>2012-02-21T11:24:38Z</cp:lastPrinted>
  <dcterms:created xsi:type="dcterms:W3CDTF">2009-08-19T11:14:44Z</dcterms:created>
  <dcterms:modified xsi:type="dcterms:W3CDTF">2013-05-02T11:11:02Z</dcterms:modified>
  <cp:category/>
  <cp:version/>
  <cp:contentType/>
  <cp:contentStatus/>
</cp:coreProperties>
</file>