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7\17053_Hus_nemocnice\05 VŘStan\_PD\Výkaz výměr\"/>
    </mc:Choice>
  </mc:AlternateContent>
  <bookViews>
    <workbookView xWindow="360" yWindow="270" windowWidth="18735" windowHeight="12210" tabRatio="752" activeTab="6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1 02 Pol" sheetId="13" r:id="rId5"/>
    <sheet name="01 03 Pol" sheetId="14" r:id="rId6"/>
    <sheet name="01 04 Pol" sheetId="15" r:id="rId7"/>
    <sheet name="01 05 Pol" sheetId="16" r:id="rId8"/>
    <sheet name="01 06 Pol" sheetId="17" r:id="rId9"/>
    <sheet name="01 07 Pol" sheetId="18" r:id="rId10"/>
  </sheets>
  <externalReferences>
    <externalReference r:id="rId11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'01 02 Pol'!$1:$7</definedName>
    <definedName name="_xlnm.Print_Titles" localSheetId="5">'01 03 Pol'!$1:$7</definedName>
    <definedName name="_xlnm.Print_Titles" localSheetId="6">'01 04 Pol'!$1:$7</definedName>
    <definedName name="_xlnm.Print_Titles" localSheetId="7">'01 05 Pol'!$1:$7</definedName>
    <definedName name="_xlnm.Print_Titles" localSheetId="8">'01 06 Pol'!$1:$7</definedName>
    <definedName name="_xlnm.Print_Titles" localSheetId="9">'01 07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Pol'!$A$1:$W$278</definedName>
    <definedName name="_xlnm.Print_Area" localSheetId="4">'01 02 Pol'!$A$1:$W$619</definedName>
    <definedName name="_xlnm.Print_Area" localSheetId="5">'01 03 Pol'!$A$1:$W$146</definedName>
    <definedName name="_xlnm.Print_Area" localSheetId="6">'01 04 Pol'!$A$1:$W$123</definedName>
    <definedName name="_xlnm.Print_Area" localSheetId="7">'01 05 Pol'!$A$1:$W$118</definedName>
    <definedName name="_xlnm.Print_Area" localSheetId="8">'01 06 Pol'!$A$1:$W$17</definedName>
    <definedName name="_xlnm.Print_Area" localSheetId="9">'01 07 Pol'!$A$1:$W$29</definedName>
    <definedName name="_xlnm.Print_Area" localSheetId="1">Stavba!$A$1:$J$85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4" i="1" l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G47" i="1"/>
  <c r="F47" i="1"/>
  <c r="G46" i="1"/>
  <c r="F46" i="1"/>
  <c r="G45" i="1"/>
  <c r="F45" i="1"/>
  <c r="G44" i="1"/>
  <c r="F44" i="1"/>
  <c r="H44" i="1" s="1"/>
  <c r="I44" i="1" s="1"/>
  <c r="G43" i="1"/>
  <c r="F43" i="1"/>
  <c r="G42" i="1"/>
  <c r="F42" i="1"/>
  <c r="G41" i="1"/>
  <c r="F41" i="1"/>
  <c r="G40" i="1"/>
  <c r="F40" i="1"/>
  <c r="G39" i="1"/>
  <c r="F39" i="1"/>
  <c r="G28" i="18"/>
  <c r="BA23" i="18"/>
  <c r="BA12" i="18"/>
  <c r="BA10" i="18"/>
  <c r="G8" i="18"/>
  <c r="O8" i="18"/>
  <c r="G9" i="18"/>
  <c r="M9" i="18" s="1"/>
  <c r="M8" i="18" s="1"/>
  <c r="I9" i="18"/>
  <c r="I8" i="18" s="1"/>
  <c r="K9" i="18"/>
  <c r="K8" i="18" s="1"/>
  <c r="O9" i="18"/>
  <c r="Q9" i="18"/>
  <c r="Q8" i="18" s="1"/>
  <c r="V9" i="18"/>
  <c r="V8" i="18" s="1"/>
  <c r="G14" i="18"/>
  <c r="I14" i="18"/>
  <c r="K14" i="18"/>
  <c r="M14" i="18"/>
  <c r="O14" i="18"/>
  <c r="Q14" i="18"/>
  <c r="V14" i="18"/>
  <c r="G16" i="18"/>
  <c r="M16" i="18" s="1"/>
  <c r="I16" i="18"/>
  <c r="K16" i="18"/>
  <c r="O16" i="18"/>
  <c r="O13" i="18" s="1"/>
  <c r="Q16" i="18"/>
  <c r="V16" i="18"/>
  <c r="G18" i="18"/>
  <c r="M18" i="18" s="1"/>
  <c r="I18" i="18"/>
  <c r="I13" i="18" s="1"/>
  <c r="K18" i="18"/>
  <c r="O18" i="18"/>
  <c r="Q18" i="18"/>
  <c r="Q13" i="18" s="1"/>
  <c r="V18" i="18"/>
  <c r="G20" i="18"/>
  <c r="M20" i="18" s="1"/>
  <c r="I20" i="18"/>
  <c r="K20" i="18"/>
  <c r="K13" i="18" s="1"/>
  <c r="O20" i="18"/>
  <c r="Q20" i="18"/>
  <c r="V20" i="18"/>
  <c r="V13" i="18" s="1"/>
  <c r="G22" i="18"/>
  <c r="I22" i="18"/>
  <c r="K22" i="18"/>
  <c r="M22" i="18"/>
  <c r="O22" i="18"/>
  <c r="Q22" i="18"/>
  <c r="V22" i="18"/>
  <c r="G25" i="18"/>
  <c r="M25" i="18" s="1"/>
  <c r="I25" i="18"/>
  <c r="K25" i="18"/>
  <c r="O25" i="18"/>
  <c r="Q25" i="18"/>
  <c r="V25" i="18"/>
  <c r="G26" i="18"/>
  <c r="M26" i="18" s="1"/>
  <c r="I26" i="18"/>
  <c r="K26" i="18"/>
  <c r="O26" i="18"/>
  <c r="Q26" i="18"/>
  <c r="V26" i="18"/>
  <c r="AE28" i="18"/>
  <c r="G16" i="17"/>
  <c r="BA12" i="17"/>
  <c r="BA10" i="17"/>
  <c r="G8" i="17"/>
  <c r="I8" i="17"/>
  <c r="O8" i="17"/>
  <c r="Q8" i="17"/>
  <c r="G9" i="17"/>
  <c r="M9" i="17" s="1"/>
  <c r="M8" i="17" s="1"/>
  <c r="I9" i="17"/>
  <c r="K9" i="17"/>
  <c r="K8" i="17" s="1"/>
  <c r="O9" i="17"/>
  <c r="Q9" i="17"/>
  <c r="V9" i="17"/>
  <c r="V8" i="17" s="1"/>
  <c r="K13" i="17"/>
  <c r="V13" i="17"/>
  <c r="G14" i="17"/>
  <c r="G13" i="17" s="1"/>
  <c r="I14" i="17"/>
  <c r="I13" i="17" s="1"/>
  <c r="K14" i="17"/>
  <c r="O14" i="17"/>
  <c r="O13" i="17" s="1"/>
  <c r="Q14" i="17"/>
  <c r="Q13" i="17" s="1"/>
  <c r="V14" i="17"/>
  <c r="AE16" i="17"/>
  <c r="AF16" i="17"/>
  <c r="G117" i="16"/>
  <c r="BA72" i="16"/>
  <c r="BA12" i="16"/>
  <c r="BA10" i="16"/>
  <c r="G8" i="16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G14" i="16"/>
  <c r="I14" i="16"/>
  <c r="K14" i="16"/>
  <c r="M14" i="16"/>
  <c r="O14" i="16"/>
  <c r="Q14" i="16"/>
  <c r="V14" i="16"/>
  <c r="G17" i="16"/>
  <c r="M17" i="16" s="1"/>
  <c r="I17" i="16"/>
  <c r="K17" i="16"/>
  <c r="O17" i="16"/>
  <c r="O13" i="16" s="1"/>
  <c r="Q17" i="16"/>
  <c r="V17" i="16"/>
  <c r="G20" i="16"/>
  <c r="M20" i="16" s="1"/>
  <c r="I20" i="16"/>
  <c r="I13" i="16" s="1"/>
  <c r="K20" i="16"/>
  <c r="O20" i="16"/>
  <c r="Q20" i="16"/>
  <c r="Q13" i="16" s="1"/>
  <c r="V20" i="16"/>
  <c r="G40" i="16"/>
  <c r="M40" i="16" s="1"/>
  <c r="I40" i="16"/>
  <c r="K40" i="16"/>
  <c r="K13" i="16" s="1"/>
  <c r="O40" i="16"/>
  <c r="Q40" i="16"/>
  <c r="V40" i="16"/>
  <c r="V13" i="16" s="1"/>
  <c r="G43" i="16"/>
  <c r="I43" i="16"/>
  <c r="K43" i="16"/>
  <c r="M43" i="16"/>
  <c r="O43" i="16"/>
  <c r="Q43" i="16"/>
  <c r="V43" i="16"/>
  <c r="G63" i="16"/>
  <c r="M63" i="16" s="1"/>
  <c r="I63" i="16"/>
  <c r="K63" i="16"/>
  <c r="O63" i="16"/>
  <c r="Q63" i="16"/>
  <c r="V63" i="16"/>
  <c r="G66" i="16"/>
  <c r="M66" i="16" s="1"/>
  <c r="I66" i="16"/>
  <c r="K66" i="16"/>
  <c r="O66" i="16"/>
  <c r="Q66" i="16"/>
  <c r="V66" i="16"/>
  <c r="K70" i="16"/>
  <c r="V70" i="16"/>
  <c r="G71" i="16"/>
  <c r="I71" i="16"/>
  <c r="K71" i="16"/>
  <c r="M71" i="16"/>
  <c r="O71" i="16"/>
  <c r="Q71" i="16"/>
  <c r="V71" i="16"/>
  <c r="G81" i="16"/>
  <c r="M81" i="16" s="1"/>
  <c r="I81" i="16"/>
  <c r="K81" i="16"/>
  <c r="O81" i="16"/>
  <c r="O70" i="16" s="1"/>
  <c r="Q81" i="16"/>
  <c r="V81" i="16"/>
  <c r="G88" i="16"/>
  <c r="M88" i="16" s="1"/>
  <c r="I88" i="16"/>
  <c r="I70" i="16" s="1"/>
  <c r="K88" i="16"/>
  <c r="O88" i="16"/>
  <c r="Q88" i="16"/>
  <c r="Q70" i="16" s="1"/>
  <c r="V88" i="16"/>
  <c r="I94" i="16"/>
  <c r="K94" i="16"/>
  <c r="Q94" i="16"/>
  <c r="V94" i="16"/>
  <c r="G95" i="16"/>
  <c r="I95" i="16"/>
  <c r="K95" i="16"/>
  <c r="M95" i="16"/>
  <c r="O95" i="16"/>
  <c r="Q95" i="16"/>
  <c r="V95" i="16"/>
  <c r="G98" i="16"/>
  <c r="M98" i="16" s="1"/>
  <c r="I98" i="16"/>
  <c r="K98" i="16"/>
  <c r="O98" i="16"/>
  <c r="O94" i="16" s="1"/>
  <c r="Q98" i="16"/>
  <c r="V98" i="16"/>
  <c r="G101" i="16"/>
  <c r="I101" i="16"/>
  <c r="O101" i="16"/>
  <c r="Q101" i="16"/>
  <c r="G102" i="16"/>
  <c r="M102" i="16" s="1"/>
  <c r="M101" i="16" s="1"/>
  <c r="I102" i="16"/>
  <c r="K102" i="16"/>
  <c r="K101" i="16" s="1"/>
  <c r="O102" i="16"/>
  <c r="Q102" i="16"/>
  <c r="V102" i="16"/>
  <c r="V101" i="16" s="1"/>
  <c r="G111" i="16"/>
  <c r="I111" i="16"/>
  <c r="K111" i="16"/>
  <c r="M111" i="16"/>
  <c r="O111" i="16"/>
  <c r="Q111" i="16"/>
  <c r="V111" i="16"/>
  <c r="G114" i="16"/>
  <c r="K114" i="16"/>
  <c r="O114" i="16"/>
  <c r="V114" i="16"/>
  <c r="G115" i="16"/>
  <c r="M115" i="16" s="1"/>
  <c r="M114" i="16" s="1"/>
  <c r="I115" i="16"/>
  <c r="I114" i="16" s="1"/>
  <c r="K115" i="16"/>
  <c r="O115" i="16"/>
  <c r="Q115" i="16"/>
  <c r="Q114" i="16" s="1"/>
  <c r="V115" i="16"/>
  <c r="AE117" i="16"/>
  <c r="G122" i="15"/>
  <c r="BA113" i="15"/>
  <c r="BA12" i="15"/>
  <c r="BA10" i="15"/>
  <c r="G8" i="15"/>
  <c r="K8" i="15"/>
  <c r="O8" i="15"/>
  <c r="V8" i="15"/>
  <c r="G9" i="15"/>
  <c r="M9" i="15" s="1"/>
  <c r="M8" i="15" s="1"/>
  <c r="I9" i="15"/>
  <c r="I8" i="15" s="1"/>
  <c r="K9" i="15"/>
  <c r="O9" i="15"/>
  <c r="Q9" i="15"/>
  <c r="Q8" i="15" s="1"/>
  <c r="V9" i="15"/>
  <c r="G13" i="15"/>
  <c r="I13" i="15"/>
  <c r="K13" i="15"/>
  <c r="O13" i="15"/>
  <c r="Q13" i="15"/>
  <c r="V13" i="15"/>
  <c r="G14" i="15"/>
  <c r="I14" i="15"/>
  <c r="K14" i="15"/>
  <c r="M14" i="15"/>
  <c r="M13" i="15" s="1"/>
  <c r="O14" i="15"/>
  <c r="Q14" i="15"/>
  <c r="V14" i="15"/>
  <c r="G16" i="15"/>
  <c r="K16" i="15"/>
  <c r="O16" i="15"/>
  <c r="V16" i="15"/>
  <c r="G17" i="15"/>
  <c r="M17" i="15" s="1"/>
  <c r="M16" i="15" s="1"/>
  <c r="I17" i="15"/>
  <c r="I16" i="15" s="1"/>
  <c r="K17" i="15"/>
  <c r="O17" i="15"/>
  <c r="Q17" i="15"/>
  <c r="Q16" i="15" s="1"/>
  <c r="V17" i="15"/>
  <c r="G21" i="15"/>
  <c r="K21" i="15"/>
  <c r="O21" i="15"/>
  <c r="V21" i="15"/>
  <c r="G22" i="15"/>
  <c r="I22" i="15"/>
  <c r="I21" i="15" s="1"/>
  <c r="K22" i="15"/>
  <c r="M22" i="15"/>
  <c r="M21" i="15" s="1"/>
  <c r="O22" i="15"/>
  <c r="Q22" i="15"/>
  <c r="Q21" i="15" s="1"/>
  <c r="V22" i="15"/>
  <c r="G28" i="15"/>
  <c r="K28" i="15"/>
  <c r="O28" i="15"/>
  <c r="V28" i="15"/>
  <c r="G29" i="15"/>
  <c r="I29" i="15"/>
  <c r="I28" i="15" s="1"/>
  <c r="K29" i="15"/>
  <c r="M29" i="15"/>
  <c r="M28" i="15" s="1"/>
  <c r="O29" i="15"/>
  <c r="Q29" i="15"/>
  <c r="Q28" i="15" s="1"/>
  <c r="V29" i="15"/>
  <c r="K43" i="15"/>
  <c r="V43" i="15"/>
  <c r="G44" i="15"/>
  <c r="I44" i="15"/>
  <c r="I43" i="15" s="1"/>
  <c r="K44" i="15"/>
  <c r="M44" i="15"/>
  <c r="O44" i="15"/>
  <c r="Q44" i="15"/>
  <c r="Q43" i="15" s="1"/>
  <c r="V44" i="15"/>
  <c r="G46" i="15"/>
  <c r="G43" i="15" s="1"/>
  <c r="I46" i="15"/>
  <c r="K46" i="15"/>
  <c r="O46" i="15"/>
  <c r="O43" i="15" s="1"/>
  <c r="Q46" i="15"/>
  <c r="V46" i="15"/>
  <c r="G50" i="15"/>
  <c r="M50" i="15" s="1"/>
  <c r="I50" i="15"/>
  <c r="K50" i="15"/>
  <c r="K49" i="15" s="1"/>
  <c r="O50" i="15"/>
  <c r="Q50" i="15"/>
  <c r="V50" i="15"/>
  <c r="V49" i="15" s="1"/>
  <c r="G64" i="15"/>
  <c r="I64" i="15"/>
  <c r="K64" i="15"/>
  <c r="M64" i="15"/>
  <c r="O64" i="15"/>
  <c r="Q64" i="15"/>
  <c r="V64" i="15"/>
  <c r="G69" i="15"/>
  <c r="M69" i="15" s="1"/>
  <c r="I69" i="15"/>
  <c r="K69" i="15"/>
  <c r="O69" i="15"/>
  <c r="O49" i="15" s="1"/>
  <c r="Q69" i="15"/>
  <c r="V69" i="15"/>
  <c r="G80" i="15"/>
  <c r="M80" i="15" s="1"/>
  <c r="I80" i="15"/>
  <c r="I49" i="15" s="1"/>
  <c r="K80" i="15"/>
  <c r="O80" i="15"/>
  <c r="Q80" i="15"/>
  <c r="Q49" i="15" s="1"/>
  <c r="V80" i="15"/>
  <c r="G91" i="15"/>
  <c r="M91" i="15" s="1"/>
  <c r="I91" i="15"/>
  <c r="K91" i="15"/>
  <c r="O91" i="15"/>
  <c r="Q91" i="15"/>
  <c r="V91" i="15"/>
  <c r="G105" i="15"/>
  <c r="I105" i="15"/>
  <c r="K105" i="15"/>
  <c r="M105" i="15"/>
  <c r="O105" i="15"/>
  <c r="Q105" i="15"/>
  <c r="V105" i="15"/>
  <c r="G109" i="15"/>
  <c r="M109" i="15" s="1"/>
  <c r="I109" i="15"/>
  <c r="K109" i="15"/>
  <c r="O109" i="15"/>
  <c r="Q109" i="15"/>
  <c r="V109" i="15"/>
  <c r="G111" i="15"/>
  <c r="I111" i="15"/>
  <c r="O111" i="15"/>
  <c r="Q111" i="15"/>
  <c r="G112" i="15"/>
  <c r="M112" i="15" s="1"/>
  <c r="M111" i="15" s="1"/>
  <c r="I112" i="15"/>
  <c r="K112" i="15"/>
  <c r="K111" i="15" s="1"/>
  <c r="O112" i="15"/>
  <c r="Q112" i="15"/>
  <c r="V112" i="15"/>
  <c r="V111" i="15" s="1"/>
  <c r="I115" i="15"/>
  <c r="K115" i="15"/>
  <c r="Q115" i="15"/>
  <c r="V115" i="15"/>
  <c r="G116" i="15"/>
  <c r="G115" i="15" s="1"/>
  <c r="I116" i="15"/>
  <c r="K116" i="15"/>
  <c r="O116" i="15"/>
  <c r="O115" i="15" s="1"/>
  <c r="Q116" i="15"/>
  <c r="V116" i="15"/>
  <c r="AE122" i="15"/>
  <c r="AF122" i="15"/>
  <c r="G145" i="14"/>
  <c r="BA12" i="14"/>
  <c r="BA10" i="14"/>
  <c r="G8" i="14"/>
  <c r="I8" i="14"/>
  <c r="O8" i="14"/>
  <c r="Q8" i="14"/>
  <c r="G9" i="14"/>
  <c r="M9" i="14" s="1"/>
  <c r="M8" i="14" s="1"/>
  <c r="I9" i="14"/>
  <c r="K9" i="14"/>
  <c r="K8" i="14" s="1"/>
  <c r="O9" i="14"/>
  <c r="Q9" i="14"/>
  <c r="V9" i="14"/>
  <c r="V8" i="14" s="1"/>
  <c r="K13" i="14"/>
  <c r="V13" i="14"/>
  <c r="G14" i="14"/>
  <c r="G13" i="14" s="1"/>
  <c r="I14" i="14"/>
  <c r="I13" i="14" s="1"/>
  <c r="K14" i="14"/>
  <c r="O14" i="14"/>
  <c r="O13" i="14" s="1"/>
  <c r="Q14" i="14"/>
  <c r="Q13" i="14" s="1"/>
  <c r="V14" i="14"/>
  <c r="G27" i="14"/>
  <c r="I27" i="14"/>
  <c r="K27" i="14"/>
  <c r="K26" i="14" s="1"/>
  <c r="M27" i="14"/>
  <c r="O27" i="14"/>
  <c r="Q27" i="14"/>
  <c r="V27" i="14"/>
  <c r="V26" i="14" s="1"/>
  <c r="G34" i="14"/>
  <c r="I34" i="14"/>
  <c r="K34" i="14"/>
  <c r="M34" i="14"/>
  <c r="O34" i="14"/>
  <c r="Q34" i="14"/>
  <c r="V34" i="14"/>
  <c r="G41" i="14"/>
  <c r="G26" i="14" s="1"/>
  <c r="I41" i="14"/>
  <c r="K41" i="14"/>
  <c r="O41" i="14"/>
  <c r="O26" i="14" s="1"/>
  <c r="Q41" i="14"/>
  <c r="V41" i="14"/>
  <c r="G44" i="14"/>
  <c r="M44" i="14" s="1"/>
  <c r="I44" i="14"/>
  <c r="I26" i="14" s="1"/>
  <c r="K44" i="14"/>
  <c r="O44" i="14"/>
  <c r="Q44" i="14"/>
  <c r="Q26" i="14" s="1"/>
  <c r="V44" i="14"/>
  <c r="I56" i="14"/>
  <c r="K56" i="14"/>
  <c r="Q56" i="14"/>
  <c r="V56" i="14"/>
  <c r="G57" i="14"/>
  <c r="G56" i="14" s="1"/>
  <c r="I57" i="14"/>
  <c r="K57" i="14"/>
  <c r="M57" i="14"/>
  <c r="M56" i="14" s="1"/>
  <c r="O57" i="14"/>
  <c r="O56" i="14" s="1"/>
  <c r="Q57" i="14"/>
  <c r="V57" i="14"/>
  <c r="G58" i="14"/>
  <c r="G59" i="14"/>
  <c r="M59" i="14" s="1"/>
  <c r="I59" i="14"/>
  <c r="I58" i="14" s="1"/>
  <c r="K59" i="14"/>
  <c r="K58" i="14" s="1"/>
  <c r="O59" i="14"/>
  <c r="Q59" i="14"/>
  <c r="Q58" i="14" s="1"/>
  <c r="V59" i="14"/>
  <c r="V58" i="14" s="1"/>
  <c r="G61" i="14"/>
  <c r="I61" i="14"/>
  <c r="K61" i="14"/>
  <c r="M61" i="14"/>
  <c r="O61" i="14"/>
  <c r="Q61" i="14"/>
  <c r="V61" i="14"/>
  <c r="G64" i="14"/>
  <c r="I64" i="14"/>
  <c r="K64" i="14"/>
  <c r="M64" i="14"/>
  <c r="O64" i="14"/>
  <c r="Q64" i="14"/>
  <c r="V64" i="14"/>
  <c r="G66" i="14"/>
  <c r="M66" i="14" s="1"/>
  <c r="I66" i="14"/>
  <c r="K66" i="14"/>
  <c r="O66" i="14"/>
  <c r="O58" i="14" s="1"/>
  <c r="Q66" i="14"/>
  <c r="V66" i="14"/>
  <c r="G68" i="14"/>
  <c r="M68" i="14" s="1"/>
  <c r="I68" i="14"/>
  <c r="K68" i="14"/>
  <c r="O68" i="14"/>
  <c r="Q68" i="14"/>
  <c r="V68" i="14"/>
  <c r="G72" i="14"/>
  <c r="I72" i="14"/>
  <c r="K72" i="14"/>
  <c r="M72" i="14"/>
  <c r="O72" i="14"/>
  <c r="Q72" i="14"/>
  <c r="V72" i="14"/>
  <c r="G76" i="14"/>
  <c r="I76" i="14"/>
  <c r="K76" i="14"/>
  <c r="M76" i="14"/>
  <c r="O76" i="14"/>
  <c r="Q76" i="14"/>
  <c r="V76" i="14"/>
  <c r="G79" i="14"/>
  <c r="M79" i="14" s="1"/>
  <c r="I79" i="14"/>
  <c r="K79" i="14"/>
  <c r="O79" i="14"/>
  <c r="Q79" i="14"/>
  <c r="V79" i="14"/>
  <c r="G82" i="14"/>
  <c r="I82" i="14"/>
  <c r="K82" i="14"/>
  <c r="K81" i="14" s="1"/>
  <c r="M82" i="14"/>
  <c r="O82" i="14"/>
  <c r="Q82" i="14"/>
  <c r="V82" i="14"/>
  <c r="V81" i="14" s="1"/>
  <c r="G86" i="14"/>
  <c r="I86" i="14"/>
  <c r="K86" i="14"/>
  <c r="M86" i="14"/>
  <c r="O86" i="14"/>
  <c r="Q86" i="14"/>
  <c r="V86" i="14"/>
  <c r="G90" i="14"/>
  <c r="M90" i="14" s="1"/>
  <c r="I90" i="14"/>
  <c r="K90" i="14"/>
  <c r="O90" i="14"/>
  <c r="O81" i="14" s="1"/>
  <c r="Q90" i="14"/>
  <c r="V90" i="14"/>
  <c r="G94" i="14"/>
  <c r="M94" i="14" s="1"/>
  <c r="I94" i="14"/>
  <c r="I81" i="14" s="1"/>
  <c r="K94" i="14"/>
  <c r="O94" i="14"/>
  <c r="Q94" i="14"/>
  <c r="Q81" i="14" s="1"/>
  <c r="V94" i="14"/>
  <c r="G98" i="14"/>
  <c r="I98" i="14"/>
  <c r="K98" i="14"/>
  <c r="M98" i="14"/>
  <c r="O98" i="14"/>
  <c r="Q98" i="14"/>
  <c r="V98" i="14"/>
  <c r="G102" i="14"/>
  <c r="I102" i="14"/>
  <c r="K102" i="14"/>
  <c r="M102" i="14"/>
  <c r="O102" i="14"/>
  <c r="Q102" i="14"/>
  <c r="V102" i="14"/>
  <c r="G106" i="14"/>
  <c r="M106" i="14" s="1"/>
  <c r="I106" i="14"/>
  <c r="K106" i="14"/>
  <c r="O106" i="14"/>
  <c r="Q106" i="14"/>
  <c r="V106" i="14"/>
  <c r="G110" i="14"/>
  <c r="M110" i="14" s="1"/>
  <c r="I110" i="14"/>
  <c r="K110" i="14"/>
  <c r="O110" i="14"/>
  <c r="Q110" i="14"/>
  <c r="V110" i="14"/>
  <c r="G114" i="14"/>
  <c r="I114" i="14"/>
  <c r="K114" i="14"/>
  <c r="M114" i="14"/>
  <c r="O114" i="14"/>
  <c r="Q114" i="14"/>
  <c r="V114" i="14"/>
  <c r="G118" i="14"/>
  <c r="I118" i="14"/>
  <c r="K118" i="14"/>
  <c r="M118" i="14"/>
  <c r="O118" i="14"/>
  <c r="Q118" i="14"/>
  <c r="V118" i="14"/>
  <c r="G122" i="14"/>
  <c r="O122" i="14"/>
  <c r="G123" i="14"/>
  <c r="M123" i="14" s="1"/>
  <c r="M122" i="14" s="1"/>
  <c r="I123" i="14"/>
  <c r="I122" i="14" s="1"/>
  <c r="K123" i="14"/>
  <c r="K122" i="14" s="1"/>
  <c r="O123" i="14"/>
  <c r="Q123" i="14"/>
  <c r="Q122" i="14" s="1"/>
  <c r="V123" i="14"/>
  <c r="V122" i="14" s="1"/>
  <c r="G136" i="14"/>
  <c r="I136" i="14"/>
  <c r="K136" i="14"/>
  <c r="M136" i="14"/>
  <c r="O136" i="14"/>
  <c r="Q136" i="14"/>
  <c r="V136" i="14"/>
  <c r="G137" i="14"/>
  <c r="G135" i="14" s="1"/>
  <c r="I137" i="14"/>
  <c r="K137" i="14"/>
  <c r="O137" i="14"/>
  <c r="O135" i="14" s="1"/>
  <c r="Q137" i="14"/>
  <c r="V137" i="14"/>
  <c r="G139" i="14"/>
  <c r="M139" i="14" s="1"/>
  <c r="I139" i="14"/>
  <c r="I135" i="14" s="1"/>
  <c r="K139" i="14"/>
  <c r="O139" i="14"/>
  <c r="Q139" i="14"/>
  <c r="Q135" i="14" s="1"/>
  <c r="V139" i="14"/>
  <c r="G140" i="14"/>
  <c r="M140" i="14" s="1"/>
  <c r="I140" i="14"/>
  <c r="K140" i="14"/>
  <c r="K135" i="14" s="1"/>
  <c r="O140" i="14"/>
  <c r="Q140" i="14"/>
  <c r="V140" i="14"/>
  <c r="V135" i="14" s="1"/>
  <c r="G142" i="14"/>
  <c r="I142" i="14"/>
  <c r="K142" i="14"/>
  <c r="M142" i="14"/>
  <c r="O142" i="14"/>
  <c r="Q142" i="14"/>
  <c r="V142" i="14"/>
  <c r="G143" i="14"/>
  <c r="M143" i="14" s="1"/>
  <c r="I143" i="14"/>
  <c r="K143" i="14"/>
  <c r="O143" i="14"/>
  <c r="Q143" i="14"/>
  <c r="V143" i="14"/>
  <c r="AE145" i="14"/>
  <c r="AF145" i="14"/>
  <c r="G618" i="13"/>
  <c r="BA516" i="13"/>
  <c r="BA389" i="13"/>
  <c r="BA302" i="13"/>
  <c r="BA300" i="13"/>
  <c r="BA291" i="13"/>
  <c r="BA289" i="13"/>
  <c r="BA273" i="13"/>
  <c r="BA271" i="13"/>
  <c r="BA242" i="13"/>
  <c r="BA240" i="13"/>
  <c r="BA206" i="13"/>
  <c r="BA204" i="13"/>
  <c r="BA157" i="13"/>
  <c r="BA155" i="13"/>
  <c r="BA140" i="13"/>
  <c r="BA138" i="13"/>
  <c r="BA129" i="13"/>
  <c r="BA127" i="13"/>
  <c r="BA12" i="13"/>
  <c r="BA10" i="13"/>
  <c r="G8" i="13"/>
  <c r="I8" i="13"/>
  <c r="K8" i="13"/>
  <c r="O8" i="13"/>
  <c r="Q8" i="13"/>
  <c r="V8" i="13"/>
  <c r="G9" i="13"/>
  <c r="I9" i="13"/>
  <c r="K9" i="13"/>
  <c r="M9" i="13"/>
  <c r="M8" i="13" s="1"/>
  <c r="O9" i="13"/>
  <c r="Q9" i="13"/>
  <c r="V9" i="13"/>
  <c r="G13" i="13"/>
  <c r="G14" i="13"/>
  <c r="M14" i="13" s="1"/>
  <c r="I14" i="13"/>
  <c r="I13" i="13" s="1"/>
  <c r="K14" i="13"/>
  <c r="O14" i="13"/>
  <c r="Q14" i="13"/>
  <c r="Q13" i="13" s="1"/>
  <c r="V14" i="13"/>
  <c r="G25" i="13"/>
  <c r="M25" i="13" s="1"/>
  <c r="I25" i="13"/>
  <c r="K25" i="13"/>
  <c r="K13" i="13" s="1"/>
  <c r="O25" i="13"/>
  <c r="Q25" i="13"/>
  <c r="V25" i="13"/>
  <c r="V13" i="13" s="1"/>
  <c r="G27" i="13"/>
  <c r="I27" i="13"/>
  <c r="K27" i="13"/>
  <c r="M27" i="13"/>
  <c r="O27" i="13"/>
  <c r="Q27" i="13"/>
  <c r="V27" i="13"/>
  <c r="G29" i="13"/>
  <c r="M29" i="13" s="1"/>
  <c r="I29" i="13"/>
  <c r="K29" i="13"/>
  <c r="O29" i="13"/>
  <c r="O13" i="13" s="1"/>
  <c r="Q29" i="13"/>
  <c r="V29" i="13"/>
  <c r="G36" i="13"/>
  <c r="M36" i="13" s="1"/>
  <c r="I36" i="13"/>
  <c r="K36" i="13"/>
  <c r="O36" i="13"/>
  <c r="Q36" i="13"/>
  <c r="V36" i="13"/>
  <c r="G58" i="13"/>
  <c r="M58" i="13" s="1"/>
  <c r="I58" i="13"/>
  <c r="K58" i="13"/>
  <c r="O58" i="13"/>
  <c r="Q58" i="13"/>
  <c r="V58" i="13"/>
  <c r="G80" i="13"/>
  <c r="I80" i="13"/>
  <c r="K80" i="13"/>
  <c r="M80" i="13"/>
  <c r="O80" i="13"/>
  <c r="Q80" i="13"/>
  <c r="V80" i="13"/>
  <c r="G88" i="13"/>
  <c r="M88" i="13" s="1"/>
  <c r="I88" i="13"/>
  <c r="K88" i="13"/>
  <c r="O88" i="13"/>
  <c r="Q88" i="13"/>
  <c r="V88" i="13"/>
  <c r="G96" i="13"/>
  <c r="M96" i="13" s="1"/>
  <c r="I96" i="13"/>
  <c r="K96" i="13"/>
  <c r="O96" i="13"/>
  <c r="Q96" i="13"/>
  <c r="V96" i="13"/>
  <c r="G124" i="13"/>
  <c r="M124" i="13" s="1"/>
  <c r="I124" i="13"/>
  <c r="K124" i="13"/>
  <c r="O124" i="13"/>
  <c r="Q124" i="13"/>
  <c r="V124" i="13"/>
  <c r="G135" i="13"/>
  <c r="I135" i="13"/>
  <c r="K135" i="13"/>
  <c r="M135" i="13"/>
  <c r="O135" i="13"/>
  <c r="Q135" i="13"/>
  <c r="V135" i="13"/>
  <c r="G152" i="13"/>
  <c r="M152" i="13" s="1"/>
  <c r="I152" i="13"/>
  <c r="K152" i="13"/>
  <c r="O152" i="13"/>
  <c r="Q152" i="13"/>
  <c r="V152" i="13"/>
  <c r="G201" i="13"/>
  <c r="M201" i="13" s="1"/>
  <c r="I201" i="13"/>
  <c r="K201" i="13"/>
  <c r="O201" i="13"/>
  <c r="Q201" i="13"/>
  <c r="V201" i="13"/>
  <c r="G237" i="13"/>
  <c r="M237" i="13" s="1"/>
  <c r="I237" i="13"/>
  <c r="K237" i="13"/>
  <c r="O237" i="13"/>
  <c r="Q237" i="13"/>
  <c r="V237" i="13"/>
  <c r="G268" i="13"/>
  <c r="I268" i="13"/>
  <c r="K268" i="13"/>
  <c r="M268" i="13"/>
  <c r="O268" i="13"/>
  <c r="Q268" i="13"/>
  <c r="V268" i="13"/>
  <c r="G286" i="13"/>
  <c r="M286" i="13" s="1"/>
  <c r="I286" i="13"/>
  <c r="K286" i="13"/>
  <c r="O286" i="13"/>
  <c r="Q286" i="13"/>
  <c r="V286" i="13"/>
  <c r="G297" i="13"/>
  <c r="M297" i="13" s="1"/>
  <c r="I297" i="13"/>
  <c r="K297" i="13"/>
  <c r="O297" i="13"/>
  <c r="Q297" i="13"/>
  <c r="V297" i="13"/>
  <c r="G322" i="13"/>
  <c r="M322" i="13" s="1"/>
  <c r="I322" i="13"/>
  <c r="K322" i="13"/>
  <c r="O322" i="13"/>
  <c r="Q322" i="13"/>
  <c r="V322" i="13"/>
  <c r="G345" i="13"/>
  <c r="I345" i="13"/>
  <c r="K345" i="13"/>
  <c r="M345" i="13"/>
  <c r="O345" i="13"/>
  <c r="Q345" i="13"/>
  <c r="V345" i="13"/>
  <c r="G349" i="13"/>
  <c r="M349" i="13" s="1"/>
  <c r="I349" i="13"/>
  <c r="K349" i="13"/>
  <c r="O349" i="13"/>
  <c r="Q349" i="13"/>
  <c r="V349" i="13"/>
  <c r="G379" i="13"/>
  <c r="M379" i="13" s="1"/>
  <c r="I379" i="13"/>
  <c r="K379" i="13"/>
  <c r="O379" i="13"/>
  <c r="Q379" i="13"/>
  <c r="V379" i="13"/>
  <c r="G383" i="13"/>
  <c r="M383" i="13" s="1"/>
  <c r="I383" i="13"/>
  <c r="K383" i="13"/>
  <c r="O383" i="13"/>
  <c r="Q383" i="13"/>
  <c r="V383" i="13"/>
  <c r="G388" i="13"/>
  <c r="I388" i="13"/>
  <c r="K388" i="13"/>
  <c r="M388" i="13"/>
  <c r="O388" i="13"/>
  <c r="Q388" i="13"/>
  <c r="V388" i="13"/>
  <c r="G395" i="13"/>
  <c r="M395" i="13" s="1"/>
  <c r="I395" i="13"/>
  <c r="I394" i="13" s="1"/>
  <c r="K395" i="13"/>
  <c r="O395" i="13"/>
  <c r="Q395" i="13"/>
  <c r="Q394" i="13" s="1"/>
  <c r="V395" i="13"/>
  <c r="G415" i="13"/>
  <c r="M415" i="13" s="1"/>
  <c r="I415" i="13"/>
  <c r="K415" i="13"/>
  <c r="K394" i="13" s="1"/>
  <c r="O415" i="13"/>
  <c r="Q415" i="13"/>
  <c r="V415" i="13"/>
  <c r="V394" i="13" s="1"/>
  <c r="G417" i="13"/>
  <c r="I417" i="13"/>
  <c r="K417" i="13"/>
  <c r="M417" i="13"/>
  <c r="O417" i="13"/>
  <c r="Q417" i="13"/>
  <c r="V417" i="13"/>
  <c r="G433" i="13"/>
  <c r="M433" i="13" s="1"/>
  <c r="I433" i="13"/>
  <c r="K433" i="13"/>
  <c r="O433" i="13"/>
  <c r="O394" i="13" s="1"/>
  <c r="Q433" i="13"/>
  <c r="V433" i="13"/>
  <c r="G451" i="13"/>
  <c r="M451" i="13" s="1"/>
  <c r="I451" i="13"/>
  <c r="K451" i="13"/>
  <c r="O451" i="13"/>
  <c r="Q451" i="13"/>
  <c r="V451" i="13"/>
  <c r="G453" i="13"/>
  <c r="M453" i="13" s="1"/>
  <c r="I453" i="13"/>
  <c r="K453" i="13"/>
  <c r="O453" i="13"/>
  <c r="Q453" i="13"/>
  <c r="V453" i="13"/>
  <c r="G469" i="13"/>
  <c r="I469" i="13"/>
  <c r="K469" i="13"/>
  <c r="M469" i="13"/>
  <c r="O469" i="13"/>
  <c r="Q469" i="13"/>
  <c r="V469" i="13"/>
  <c r="G473" i="13"/>
  <c r="M473" i="13" s="1"/>
  <c r="I473" i="13"/>
  <c r="K473" i="13"/>
  <c r="O473" i="13"/>
  <c r="Q473" i="13"/>
  <c r="V473" i="13"/>
  <c r="G475" i="13"/>
  <c r="M475" i="13" s="1"/>
  <c r="I475" i="13"/>
  <c r="K475" i="13"/>
  <c r="O475" i="13"/>
  <c r="Q475" i="13"/>
  <c r="V475" i="13"/>
  <c r="G478" i="13"/>
  <c r="I478" i="13"/>
  <c r="K478" i="13"/>
  <c r="M478" i="13"/>
  <c r="O478" i="13"/>
  <c r="Q478" i="13"/>
  <c r="V478" i="13"/>
  <c r="G483" i="13"/>
  <c r="G477" i="13" s="1"/>
  <c r="I483" i="13"/>
  <c r="K483" i="13"/>
  <c r="O483" i="13"/>
  <c r="O477" i="13" s="1"/>
  <c r="Q483" i="13"/>
  <c r="V483" i="13"/>
  <c r="G486" i="13"/>
  <c r="M486" i="13" s="1"/>
  <c r="I486" i="13"/>
  <c r="I477" i="13" s="1"/>
  <c r="K486" i="13"/>
  <c r="O486" i="13"/>
  <c r="Q486" i="13"/>
  <c r="Q477" i="13" s="1"/>
  <c r="V486" i="13"/>
  <c r="G489" i="13"/>
  <c r="M489" i="13" s="1"/>
  <c r="I489" i="13"/>
  <c r="K489" i="13"/>
  <c r="K477" i="13" s="1"/>
  <c r="O489" i="13"/>
  <c r="Q489" i="13"/>
  <c r="V489" i="13"/>
  <c r="V477" i="13" s="1"/>
  <c r="K492" i="13"/>
  <c r="V492" i="13"/>
  <c r="G493" i="13"/>
  <c r="I493" i="13"/>
  <c r="I492" i="13" s="1"/>
  <c r="K493" i="13"/>
  <c r="O493" i="13"/>
  <c r="O492" i="13" s="1"/>
  <c r="Q493" i="13"/>
  <c r="Q492" i="13" s="1"/>
  <c r="V493" i="13"/>
  <c r="G494" i="13"/>
  <c r="I494" i="13"/>
  <c r="O494" i="13"/>
  <c r="Q494" i="13"/>
  <c r="G495" i="13"/>
  <c r="I495" i="13"/>
  <c r="K495" i="13"/>
  <c r="K494" i="13" s="1"/>
  <c r="M495" i="13"/>
  <c r="M494" i="13" s="1"/>
  <c r="O495" i="13"/>
  <c r="Q495" i="13"/>
  <c r="V495" i="13"/>
  <c r="V494" i="13" s="1"/>
  <c r="K496" i="13"/>
  <c r="V496" i="13"/>
  <c r="G497" i="13"/>
  <c r="I497" i="13"/>
  <c r="I496" i="13" s="1"/>
  <c r="K497" i="13"/>
  <c r="O497" i="13"/>
  <c r="O496" i="13" s="1"/>
  <c r="Q497" i="13"/>
  <c r="V497" i="13"/>
  <c r="G500" i="13"/>
  <c r="M500" i="13" s="1"/>
  <c r="I500" i="13"/>
  <c r="K500" i="13"/>
  <c r="O500" i="13"/>
  <c r="Q500" i="13"/>
  <c r="V500" i="13"/>
  <c r="K502" i="13"/>
  <c r="V502" i="13"/>
  <c r="G503" i="13"/>
  <c r="I503" i="13"/>
  <c r="K503" i="13"/>
  <c r="M503" i="13"/>
  <c r="O503" i="13"/>
  <c r="O502" i="13" s="1"/>
  <c r="Q503" i="13"/>
  <c r="V503" i="13"/>
  <c r="G505" i="13"/>
  <c r="M505" i="13" s="1"/>
  <c r="I505" i="13"/>
  <c r="K505" i="13"/>
  <c r="O505" i="13"/>
  <c r="Q505" i="13"/>
  <c r="V505" i="13"/>
  <c r="G508" i="13"/>
  <c r="M508" i="13" s="1"/>
  <c r="I508" i="13"/>
  <c r="I502" i="13" s="1"/>
  <c r="K508" i="13"/>
  <c r="O508" i="13"/>
  <c r="Q508" i="13"/>
  <c r="Q502" i="13" s="1"/>
  <c r="V508" i="13"/>
  <c r="I510" i="13"/>
  <c r="K510" i="13"/>
  <c r="Q510" i="13"/>
  <c r="V510" i="13"/>
  <c r="G511" i="13"/>
  <c r="G510" i="13" s="1"/>
  <c r="I511" i="13"/>
  <c r="K511" i="13"/>
  <c r="M511" i="13"/>
  <c r="M510" i="13" s="1"/>
  <c r="O511" i="13"/>
  <c r="O510" i="13" s="1"/>
  <c r="Q511" i="13"/>
  <c r="V511" i="13"/>
  <c r="G512" i="13"/>
  <c r="O512" i="13"/>
  <c r="G513" i="13"/>
  <c r="M513" i="13" s="1"/>
  <c r="M512" i="13" s="1"/>
  <c r="I513" i="13"/>
  <c r="I512" i="13" s="1"/>
  <c r="K513" i="13"/>
  <c r="K512" i="13" s="1"/>
  <c r="O513" i="13"/>
  <c r="Q513" i="13"/>
  <c r="Q512" i="13" s="1"/>
  <c r="V513" i="13"/>
  <c r="V512" i="13" s="1"/>
  <c r="I514" i="13"/>
  <c r="K514" i="13"/>
  <c r="Q514" i="13"/>
  <c r="V514" i="13"/>
  <c r="G515" i="13"/>
  <c r="G514" i="13" s="1"/>
  <c r="I515" i="13"/>
  <c r="K515" i="13"/>
  <c r="M515" i="13"/>
  <c r="M514" i="13" s="1"/>
  <c r="O515" i="13"/>
  <c r="O514" i="13" s="1"/>
  <c r="Q515" i="13"/>
  <c r="V515" i="13"/>
  <c r="G522" i="13"/>
  <c r="M522" i="13" s="1"/>
  <c r="I522" i="13"/>
  <c r="I521" i="13" s="1"/>
  <c r="K522" i="13"/>
  <c r="O522" i="13"/>
  <c r="Q522" i="13"/>
  <c r="Q521" i="13" s="1"/>
  <c r="V522" i="13"/>
  <c r="G524" i="13"/>
  <c r="I524" i="13"/>
  <c r="K524" i="13"/>
  <c r="M524" i="13"/>
  <c r="O524" i="13"/>
  <c r="Q524" i="13"/>
  <c r="V524" i="13"/>
  <c r="G526" i="13"/>
  <c r="I526" i="13"/>
  <c r="K526" i="13"/>
  <c r="M526" i="13"/>
  <c r="O526" i="13"/>
  <c r="Q526" i="13"/>
  <c r="V526" i="13"/>
  <c r="G528" i="13"/>
  <c r="M528" i="13" s="1"/>
  <c r="I528" i="13"/>
  <c r="K528" i="13"/>
  <c r="O528" i="13"/>
  <c r="O521" i="13" s="1"/>
  <c r="Q528" i="13"/>
  <c r="V528" i="13"/>
  <c r="G530" i="13"/>
  <c r="M530" i="13" s="1"/>
  <c r="I530" i="13"/>
  <c r="K530" i="13"/>
  <c r="O530" i="13"/>
  <c r="Q530" i="13"/>
  <c r="V530" i="13"/>
  <c r="G532" i="13"/>
  <c r="I532" i="13"/>
  <c r="K532" i="13"/>
  <c r="M532" i="13"/>
  <c r="O532" i="13"/>
  <c r="Q532" i="13"/>
  <c r="V532" i="13"/>
  <c r="G534" i="13"/>
  <c r="I534" i="13"/>
  <c r="K534" i="13"/>
  <c r="M534" i="13"/>
  <c r="O534" i="13"/>
  <c r="Q534" i="13"/>
  <c r="V534" i="13"/>
  <c r="G537" i="13"/>
  <c r="M537" i="13" s="1"/>
  <c r="I537" i="13"/>
  <c r="K537" i="13"/>
  <c r="O537" i="13"/>
  <c r="Q537" i="13"/>
  <c r="V537" i="13"/>
  <c r="G539" i="13"/>
  <c r="I539" i="13"/>
  <c r="K539" i="13"/>
  <c r="M539" i="13"/>
  <c r="O539" i="13"/>
  <c r="Q539" i="13"/>
  <c r="V539" i="13"/>
  <c r="G541" i="13"/>
  <c r="I541" i="13"/>
  <c r="K541" i="13"/>
  <c r="M541" i="13"/>
  <c r="O541" i="13"/>
  <c r="Q541" i="13"/>
  <c r="V541" i="13"/>
  <c r="G543" i="13"/>
  <c r="M543" i="13" s="1"/>
  <c r="I543" i="13"/>
  <c r="K543" i="13"/>
  <c r="O543" i="13"/>
  <c r="O536" i="13" s="1"/>
  <c r="Q543" i="13"/>
  <c r="V543" i="13"/>
  <c r="G545" i="13"/>
  <c r="M545" i="13" s="1"/>
  <c r="I545" i="13"/>
  <c r="K545" i="13"/>
  <c r="O545" i="13"/>
  <c r="Q545" i="13"/>
  <c r="V545" i="13"/>
  <c r="G547" i="13"/>
  <c r="I547" i="13"/>
  <c r="K547" i="13"/>
  <c r="M547" i="13"/>
  <c r="O547" i="13"/>
  <c r="Q547" i="13"/>
  <c r="V547" i="13"/>
  <c r="G549" i="13"/>
  <c r="I549" i="13"/>
  <c r="K549" i="13"/>
  <c r="M549" i="13"/>
  <c r="O549" i="13"/>
  <c r="Q549" i="13"/>
  <c r="V549" i="13"/>
  <c r="G551" i="13"/>
  <c r="M551" i="13" s="1"/>
  <c r="I551" i="13"/>
  <c r="K551" i="13"/>
  <c r="O551" i="13"/>
  <c r="Q551" i="13"/>
  <c r="V551" i="13"/>
  <c r="G554" i="13"/>
  <c r="M554" i="13" s="1"/>
  <c r="I554" i="13"/>
  <c r="K554" i="13"/>
  <c r="O554" i="13"/>
  <c r="Q554" i="13"/>
  <c r="V554" i="13"/>
  <c r="G559" i="13"/>
  <c r="I559" i="13"/>
  <c r="K559" i="13"/>
  <c r="M559" i="13"/>
  <c r="O559" i="13"/>
  <c r="Q559" i="13"/>
  <c r="V559" i="13"/>
  <c r="G569" i="13"/>
  <c r="I569" i="13"/>
  <c r="K569" i="13"/>
  <c r="M569" i="13"/>
  <c r="O569" i="13"/>
  <c r="Q569" i="13"/>
  <c r="V569" i="13"/>
  <c r="G571" i="13"/>
  <c r="M571" i="13" s="1"/>
  <c r="I571" i="13"/>
  <c r="K571" i="13"/>
  <c r="O571" i="13"/>
  <c r="Q571" i="13"/>
  <c r="V571" i="13"/>
  <c r="G574" i="13"/>
  <c r="M574" i="13" s="1"/>
  <c r="I574" i="13"/>
  <c r="K574" i="13"/>
  <c r="O574" i="13"/>
  <c r="Q574" i="13"/>
  <c r="V574" i="13"/>
  <c r="G577" i="13"/>
  <c r="I577" i="13"/>
  <c r="K577" i="13"/>
  <c r="M577" i="13"/>
  <c r="O577" i="13"/>
  <c r="Q577" i="13"/>
  <c r="V577" i="13"/>
  <c r="G579" i="13"/>
  <c r="I579" i="13"/>
  <c r="K579" i="13"/>
  <c r="M579" i="13"/>
  <c r="O579" i="13"/>
  <c r="Q579" i="13"/>
  <c r="V579" i="13"/>
  <c r="G582" i="13"/>
  <c r="M582" i="13" s="1"/>
  <c r="I582" i="13"/>
  <c r="I581" i="13" s="1"/>
  <c r="K582" i="13"/>
  <c r="O582" i="13"/>
  <c r="Q582" i="13"/>
  <c r="Q581" i="13" s="1"/>
  <c r="V582" i="13"/>
  <c r="G584" i="13"/>
  <c r="I584" i="13"/>
  <c r="K584" i="13"/>
  <c r="M584" i="13"/>
  <c r="O584" i="13"/>
  <c r="Q584" i="13"/>
  <c r="V584" i="13"/>
  <c r="G586" i="13"/>
  <c r="I586" i="13"/>
  <c r="K586" i="13"/>
  <c r="M586" i="13"/>
  <c r="O586" i="13"/>
  <c r="Q586" i="13"/>
  <c r="V586" i="13"/>
  <c r="G587" i="13"/>
  <c r="M587" i="13" s="1"/>
  <c r="I587" i="13"/>
  <c r="K587" i="13"/>
  <c r="O587" i="13"/>
  <c r="O581" i="13" s="1"/>
  <c r="Q587" i="13"/>
  <c r="V587" i="13"/>
  <c r="G593" i="13"/>
  <c r="M593" i="13" s="1"/>
  <c r="I593" i="13"/>
  <c r="K593" i="13"/>
  <c r="O593" i="13"/>
  <c r="Q593" i="13"/>
  <c r="V593" i="13"/>
  <c r="G594" i="13"/>
  <c r="I594" i="13"/>
  <c r="K594" i="13"/>
  <c r="M594" i="13"/>
  <c r="O594" i="13"/>
  <c r="Q594" i="13"/>
  <c r="V594" i="13"/>
  <c r="G596" i="13"/>
  <c r="I596" i="13"/>
  <c r="I595" i="13" s="1"/>
  <c r="K596" i="13"/>
  <c r="O596" i="13"/>
  <c r="O595" i="13" s="1"/>
  <c r="Q596" i="13"/>
  <c r="Q595" i="13" s="1"/>
  <c r="V596" i="13"/>
  <c r="G598" i="13"/>
  <c r="M598" i="13" s="1"/>
  <c r="I598" i="13"/>
  <c r="K598" i="13"/>
  <c r="O598" i="13"/>
  <c r="Q598" i="13"/>
  <c r="V598" i="13"/>
  <c r="G601" i="13"/>
  <c r="I601" i="13"/>
  <c r="K601" i="13"/>
  <c r="K595" i="13" s="1"/>
  <c r="M601" i="13"/>
  <c r="O601" i="13"/>
  <c r="Q601" i="13"/>
  <c r="V601" i="13"/>
  <c r="V595" i="13" s="1"/>
  <c r="G604" i="13"/>
  <c r="I604" i="13"/>
  <c r="I603" i="13" s="1"/>
  <c r="K604" i="13"/>
  <c r="O604" i="13"/>
  <c r="O603" i="13" s="1"/>
  <c r="Q604" i="13"/>
  <c r="Q603" i="13" s="1"/>
  <c r="V604" i="13"/>
  <c r="G605" i="13"/>
  <c r="M605" i="13" s="1"/>
  <c r="I605" i="13"/>
  <c r="K605" i="13"/>
  <c r="O605" i="13"/>
  <c r="Q605" i="13"/>
  <c r="V605" i="13"/>
  <c r="G606" i="13"/>
  <c r="I606" i="13"/>
  <c r="K606" i="13"/>
  <c r="K603" i="13" s="1"/>
  <c r="M606" i="13"/>
  <c r="O606" i="13"/>
  <c r="Q606" i="13"/>
  <c r="V606" i="13"/>
  <c r="V603" i="13" s="1"/>
  <c r="G607" i="13"/>
  <c r="I607" i="13"/>
  <c r="K607" i="13"/>
  <c r="M607" i="13"/>
  <c r="O607" i="13"/>
  <c r="Q607" i="13"/>
  <c r="V607" i="13"/>
  <c r="G609" i="13"/>
  <c r="M609" i="13" s="1"/>
  <c r="I609" i="13"/>
  <c r="I608" i="13" s="1"/>
  <c r="K609" i="13"/>
  <c r="O609" i="13"/>
  <c r="Q609" i="13"/>
  <c r="Q608" i="13" s="1"/>
  <c r="V609" i="13"/>
  <c r="G610" i="13"/>
  <c r="I610" i="13"/>
  <c r="K610" i="13"/>
  <c r="M610" i="13"/>
  <c r="O610" i="13"/>
  <c r="Q610" i="13"/>
  <c r="V610" i="13"/>
  <c r="G612" i="13"/>
  <c r="I612" i="13"/>
  <c r="K612" i="13"/>
  <c r="M612" i="13"/>
  <c r="O612" i="13"/>
  <c r="Q612" i="13"/>
  <c r="V612" i="13"/>
  <c r="G613" i="13"/>
  <c r="M613" i="13" s="1"/>
  <c r="I613" i="13"/>
  <c r="K613" i="13"/>
  <c r="O613" i="13"/>
  <c r="O608" i="13" s="1"/>
  <c r="Q613" i="13"/>
  <c r="V613" i="13"/>
  <c r="G615" i="13"/>
  <c r="M615" i="13" s="1"/>
  <c r="I615" i="13"/>
  <c r="K615" i="13"/>
  <c r="O615" i="13"/>
  <c r="Q615" i="13"/>
  <c r="V615" i="13"/>
  <c r="G616" i="13"/>
  <c r="I616" i="13"/>
  <c r="K616" i="13"/>
  <c r="M616" i="13"/>
  <c r="O616" i="13"/>
  <c r="Q616" i="13"/>
  <c r="V616" i="13"/>
  <c r="AE618" i="13"/>
  <c r="G277" i="12"/>
  <c r="BA12" i="12"/>
  <c r="BA10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3" i="12"/>
  <c r="K13" i="12"/>
  <c r="O13" i="12"/>
  <c r="V13" i="12"/>
  <c r="G14" i="12"/>
  <c r="I14" i="12"/>
  <c r="I13" i="12" s="1"/>
  <c r="K14" i="12"/>
  <c r="M14" i="12"/>
  <c r="M13" i="12" s="1"/>
  <c r="O14" i="12"/>
  <c r="Q14" i="12"/>
  <c r="Q13" i="12" s="1"/>
  <c r="V14" i="12"/>
  <c r="G34" i="12"/>
  <c r="I34" i="12"/>
  <c r="I33" i="12" s="1"/>
  <c r="K34" i="12"/>
  <c r="M34" i="12"/>
  <c r="O34" i="12"/>
  <c r="Q34" i="12"/>
  <c r="Q33" i="12" s="1"/>
  <c r="V34" i="12"/>
  <c r="G46" i="12"/>
  <c r="M46" i="12" s="1"/>
  <c r="I46" i="12"/>
  <c r="K46" i="12"/>
  <c r="K33" i="12" s="1"/>
  <c r="O46" i="12"/>
  <c r="Q46" i="12"/>
  <c r="V46" i="12"/>
  <c r="V33" i="12" s="1"/>
  <c r="G60" i="12"/>
  <c r="I60" i="12"/>
  <c r="K60" i="12"/>
  <c r="M60" i="12"/>
  <c r="O60" i="12"/>
  <c r="Q60" i="12"/>
  <c r="V60" i="12"/>
  <c r="G82" i="12"/>
  <c r="M82" i="12" s="1"/>
  <c r="I82" i="12"/>
  <c r="K82" i="12"/>
  <c r="O82" i="12"/>
  <c r="O33" i="12" s="1"/>
  <c r="Q82" i="12"/>
  <c r="V82" i="12"/>
  <c r="G94" i="12"/>
  <c r="I94" i="12"/>
  <c r="K94" i="12"/>
  <c r="M94" i="12"/>
  <c r="O94" i="12"/>
  <c r="Q94" i="12"/>
  <c r="V94" i="12"/>
  <c r="G117" i="12"/>
  <c r="M117" i="12" s="1"/>
  <c r="I117" i="12"/>
  <c r="K117" i="12"/>
  <c r="O117" i="12"/>
  <c r="Q117" i="12"/>
  <c r="V117" i="12"/>
  <c r="I122" i="12"/>
  <c r="Q122" i="12"/>
  <c r="G123" i="12"/>
  <c r="M123" i="12" s="1"/>
  <c r="M122" i="12" s="1"/>
  <c r="I123" i="12"/>
  <c r="K123" i="12"/>
  <c r="K122" i="12" s="1"/>
  <c r="O123" i="12"/>
  <c r="O122" i="12" s="1"/>
  <c r="Q123" i="12"/>
  <c r="V123" i="12"/>
  <c r="V122" i="12" s="1"/>
  <c r="I145" i="12"/>
  <c r="Q145" i="12"/>
  <c r="G146" i="12"/>
  <c r="G145" i="12" s="1"/>
  <c r="I146" i="12"/>
  <c r="K146" i="12"/>
  <c r="K145" i="12" s="1"/>
  <c r="O146" i="12"/>
  <c r="O145" i="12" s="1"/>
  <c r="Q146" i="12"/>
  <c r="V146" i="12"/>
  <c r="V145" i="12" s="1"/>
  <c r="I167" i="12"/>
  <c r="Q167" i="12"/>
  <c r="G168" i="12"/>
  <c r="M168" i="12" s="1"/>
  <c r="M167" i="12" s="1"/>
  <c r="I168" i="12"/>
  <c r="K168" i="12"/>
  <c r="K167" i="12" s="1"/>
  <c r="O168" i="12"/>
  <c r="O167" i="12" s="1"/>
  <c r="Q168" i="12"/>
  <c r="V168" i="12"/>
  <c r="V167" i="12" s="1"/>
  <c r="G170" i="12"/>
  <c r="G169" i="12" s="1"/>
  <c r="I170" i="12"/>
  <c r="K170" i="12"/>
  <c r="K169" i="12" s="1"/>
  <c r="O170" i="12"/>
  <c r="O169" i="12" s="1"/>
  <c r="Q170" i="12"/>
  <c r="V170" i="12"/>
  <c r="V169" i="12" s="1"/>
  <c r="G189" i="12"/>
  <c r="I189" i="12"/>
  <c r="K189" i="12"/>
  <c r="M189" i="12"/>
  <c r="O189" i="12"/>
  <c r="Q189" i="12"/>
  <c r="V189" i="12"/>
  <c r="G208" i="12"/>
  <c r="M208" i="12" s="1"/>
  <c r="I208" i="12"/>
  <c r="K208" i="12"/>
  <c r="O208" i="12"/>
  <c r="Q208" i="12"/>
  <c r="V208" i="12"/>
  <c r="G227" i="12"/>
  <c r="I227" i="12"/>
  <c r="I169" i="12" s="1"/>
  <c r="K227" i="12"/>
  <c r="M227" i="12"/>
  <c r="O227" i="12"/>
  <c r="Q227" i="12"/>
  <c r="Q169" i="12" s="1"/>
  <c r="V227" i="12"/>
  <c r="G246" i="12"/>
  <c r="M246" i="12" s="1"/>
  <c r="I246" i="12"/>
  <c r="K246" i="12"/>
  <c r="O246" i="12"/>
  <c r="Q246" i="12"/>
  <c r="V246" i="12"/>
  <c r="G266" i="12"/>
  <c r="I266" i="12"/>
  <c r="K266" i="12"/>
  <c r="M266" i="12"/>
  <c r="O266" i="12"/>
  <c r="Q266" i="12"/>
  <c r="V266" i="12"/>
  <c r="G267" i="12"/>
  <c r="G268" i="12"/>
  <c r="I268" i="12"/>
  <c r="I267" i="12" s="1"/>
  <c r="K268" i="12"/>
  <c r="M268" i="12"/>
  <c r="O268" i="12"/>
  <c r="Q268" i="12"/>
  <c r="Q267" i="12" s="1"/>
  <c r="V268" i="12"/>
  <c r="G269" i="12"/>
  <c r="M269" i="12" s="1"/>
  <c r="I269" i="12"/>
  <c r="K269" i="12"/>
  <c r="K267" i="12" s="1"/>
  <c r="O269" i="12"/>
  <c r="Q269" i="12"/>
  <c r="V269" i="12"/>
  <c r="V267" i="12" s="1"/>
  <c r="G271" i="12"/>
  <c r="I271" i="12"/>
  <c r="K271" i="12"/>
  <c r="M271" i="12"/>
  <c r="O271" i="12"/>
  <c r="Q271" i="12"/>
  <c r="V271" i="12"/>
  <c r="G272" i="12"/>
  <c r="M272" i="12" s="1"/>
  <c r="I272" i="12"/>
  <c r="K272" i="12"/>
  <c r="O272" i="12"/>
  <c r="O267" i="12" s="1"/>
  <c r="Q272" i="12"/>
  <c r="V272" i="12"/>
  <c r="G274" i="12"/>
  <c r="I274" i="12"/>
  <c r="K274" i="12"/>
  <c r="M274" i="12"/>
  <c r="O274" i="12"/>
  <c r="Q274" i="12"/>
  <c r="V274" i="12"/>
  <c r="G275" i="12"/>
  <c r="M275" i="12" s="1"/>
  <c r="I275" i="12"/>
  <c r="K275" i="12"/>
  <c r="O275" i="12"/>
  <c r="Q275" i="12"/>
  <c r="V275" i="12"/>
  <c r="AE277" i="12"/>
  <c r="AF277" i="12"/>
  <c r="I20" i="1"/>
  <c r="I19" i="1"/>
  <c r="I18" i="1"/>
  <c r="I17" i="1"/>
  <c r="I16" i="1"/>
  <c r="I85" i="1"/>
  <c r="J84" i="1" s="1"/>
  <c r="F48" i="1"/>
  <c r="G23" i="1" s="1"/>
  <c r="G48" i="1"/>
  <c r="G25" i="1" s="1"/>
  <c r="A25" i="1" s="1"/>
  <c r="A26" i="1" s="1"/>
  <c r="G26" i="1" s="1"/>
  <c r="H47" i="1"/>
  <c r="I47" i="1" s="1"/>
  <c r="H46" i="1"/>
  <c r="I46" i="1" s="1"/>
  <c r="H45" i="1"/>
  <c r="I45" i="1" s="1"/>
  <c r="H43" i="1"/>
  <c r="I43" i="1" s="1"/>
  <c r="H42" i="1"/>
  <c r="I42" i="1" s="1"/>
  <c r="H41" i="1"/>
  <c r="I41" i="1" s="1"/>
  <c r="H40" i="1"/>
  <c r="I40" i="1" s="1"/>
  <c r="H39" i="1"/>
  <c r="I39" i="1" s="1"/>
  <c r="I48" i="1" s="1"/>
  <c r="J55" i="1" l="1"/>
  <c r="J60" i="1"/>
  <c r="J68" i="1"/>
  <c r="J76" i="1"/>
  <c r="J58" i="1"/>
  <c r="J64" i="1"/>
  <c r="J72" i="1"/>
  <c r="J80" i="1"/>
  <c r="J62" i="1"/>
  <c r="J70" i="1"/>
  <c r="J78" i="1"/>
  <c r="J56" i="1"/>
  <c r="J66" i="1"/>
  <c r="J74" i="1"/>
  <c r="J82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A23" i="1"/>
  <c r="A24" i="1" s="1"/>
  <c r="G24" i="1" s="1"/>
  <c r="A27" i="1" s="1"/>
  <c r="A29" i="1" s="1"/>
  <c r="G29" i="1" s="1"/>
  <c r="G27" i="1" s="1"/>
  <c r="G28" i="1"/>
  <c r="M13" i="18"/>
  <c r="AF28" i="18"/>
  <c r="G13" i="18"/>
  <c r="M14" i="17"/>
  <c r="M13" i="17" s="1"/>
  <c r="M94" i="16"/>
  <c r="M13" i="16"/>
  <c r="M70" i="16"/>
  <c r="AF117" i="16"/>
  <c r="G94" i="16"/>
  <c r="G70" i="16"/>
  <c r="G13" i="16"/>
  <c r="M49" i="15"/>
  <c r="M116" i="15"/>
  <c r="M115" i="15" s="1"/>
  <c r="G49" i="15"/>
  <c r="M46" i="15"/>
  <c r="M43" i="15" s="1"/>
  <c r="M58" i="14"/>
  <c r="M81" i="14"/>
  <c r="M135" i="14"/>
  <c r="M26" i="14"/>
  <c r="M137" i="14"/>
  <c r="G81" i="14"/>
  <c r="M41" i="14"/>
  <c r="M14" i="14"/>
  <c r="M13" i="14" s="1"/>
  <c r="M608" i="13"/>
  <c r="M604" i="13"/>
  <c r="M603" i="13" s="1"/>
  <c r="G603" i="13"/>
  <c r="M596" i="13"/>
  <c r="M595" i="13" s="1"/>
  <c r="G595" i="13"/>
  <c r="V608" i="13"/>
  <c r="V581" i="13"/>
  <c r="V536" i="13"/>
  <c r="I536" i="13"/>
  <c r="V521" i="13"/>
  <c r="G502" i="13"/>
  <c r="M581" i="13"/>
  <c r="Q536" i="13"/>
  <c r="M536" i="13"/>
  <c r="M521" i="13"/>
  <c r="M502" i="13"/>
  <c r="M394" i="13"/>
  <c r="M13" i="13"/>
  <c r="Q496" i="13"/>
  <c r="G496" i="13"/>
  <c r="M497" i="13"/>
  <c r="M496" i="13" s="1"/>
  <c r="M493" i="13"/>
  <c r="M492" i="13" s="1"/>
  <c r="G492" i="13"/>
  <c r="M477" i="13"/>
  <c r="K608" i="13"/>
  <c r="G608" i="13"/>
  <c r="K581" i="13"/>
  <c r="G581" i="13"/>
  <c r="K536" i="13"/>
  <c r="G536" i="13"/>
  <c r="K521" i="13"/>
  <c r="G521" i="13"/>
  <c r="M483" i="13"/>
  <c r="G394" i="13"/>
  <c r="AF618" i="13"/>
  <c r="M267" i="12"/>
  <c r="M33" i="12"/>
  <c r="M170" i="12"/>
  <c r="M169" i="12" s="1"/>
  <c r="G167" i="12"/>
  <c r="M146" i="12"/>
  <c r="M145" i="12" s="1"/>
  <c r="G122" i="12"/>
  <c r="G33" i="12"/>
  <c r="J47" i="1"/>
  <c r="J43" i="1"/>
  <c r="J39" i="1"/>
  <c r="J48" i="1" s="1"/>
  <c r="J44" i="1"/>
  <c r="J40" i="1"/>
  <c r="J45" i="1"/>
  <c r="J41" i="1"/>
  <c r="J46" i="1"/>
  <c r="J42" i="1"/>
  <c r="H48" i="1"/>
  <c r="I21" i="1"/>
  <c r="J28" i="1"/>
  <c r="J26" i="1"/>
  <c r="G38" i="1"/>
  <c r="F38" i="1"/>
  <c r="H32" i="1"/>
  <c r="J23" i="1"/>
  <c r="J24" i="1"/>
  <c r="J25" i="1"/>
  <c r="J27" i="1"/>
  <c r="E24" i="1"/>
  <c r="E26" i="1"/>
  <c r="J85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<sst xmlns="http://schemas.openxmlformats.org/spreadsheetml/2006/main" count="3873" uniqueCount="993">
  <si>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</si>
  <si>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</si>
  <si>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</si>
  <si>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</si>
  <si>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</si>
  <si>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</si>
  <si>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</si>
  <si>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</si>
  <si>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</si>
  <si>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</si>
  <si>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</si>
  <si>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</si>
  <si>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</si>
  <si>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</si>
  <si>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</si>
  <si>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</si>
  <si>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</si>
  <si>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</si>
  <si>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</si>
  <si>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</si>
  <si>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</si>
  <si>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</si>
  <si>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</si>
  <si>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</si>
  <si>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</si>
  <si>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</si>
  <si>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</si>
  <si>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</si>
  <si>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</si>
  <si>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</si>
  <si>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</si>
  <si>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</si>
  <si>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</si>
  <si>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</si>
  <si>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</si>
  <si>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</si>
  <si>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</si>
  <si>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</si>
  <si>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</si>
  <si>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</si>
  <si>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</si>
  <si>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</si>
  <si>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</si>
  <si>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DEA17053</t>
  </si>
  <si>
    <t>SNÍŽENÍ ENERGETICKÉ NÁROČNOSTI BUDOVY D NEMOCNICE HUSTOPEČE</t>
  </si>
  <si>
    <t>Stavba</t>
  </si>
  <si>
    <t>01</t>
  </si>
  <si>
    <t>BUDOVA D</t>
  </si>
  <si>
    <t>Sanace obvodového pláště</t>
  </si>
  <si>
    <t>02</t>
  </si>
  <si>
    <t>Zateplení neprůsvitného obvodového pláště</t>
  </si>
  <si>
    <t>03</t>
  </si>
  <si>
    <t>Výměna vnějších otvorových výplní</t>
  </si>
  <si>
    <t>04</t>
  </si>
  <si>
    <t>Šikmé střechy</t>
  </si>
  <si>
    <t>05</t>
  </si>
  <si>
    <t>Úpravy v exteriéru</t>
  </si>
  <si>
    <t>06</t>
  </si>
  <si>
    <t>Samostatné části projektové dokumentace</t>
  </si>
  <si>
    <t>07</t>
  </si>
  <si>
    <t>Vedlejší a ostatní náklady</t>
  </si>
  <si>
    <t>Celkem za stavbu</t>
  </si>
  <si>
    <t>CZK</t>
  </si>
  <si>
    <t>Rekapitulace dílů</t>
  </si>
  <si>
    <t>Typ dílu</t>
  </si>
  <si>
    <t>000</t>
  </si>
  <si>
    <t>Poznámky</t>
  </si>
  <si>
    <t>1</t>
  </si>
  <si>
    <t>Zemní práce</t>
  </si>
  <si>
    <t>3</t>
  </si>
  <si>
    <t>Svislé a kompletní konstrukce</t>
  </si>
  <si>
    <t>5</t>
  </si>
  <si>
    <t>Komunikace</t>
  </si>
  <si>
    <t>61</t>
  </si>
  <si>
    <t>Upravy povrchů vnitřní</t>
  </si>
  <si>
    <t>62</t>
  </si>
  <si>
    <t>Úpravy povrchů vnější</t>
  </si>
  <si>
    <t>63</t>
  </si>
  <si>
    <t>Podlahy a podlahové konstrukce</t>
  </si>
  <si>
    <t>9</t>
  </si>
  <si>
    <t>Ostatní konstrukce, bourání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</si>
  <si>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</si>
  <si>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</si>
  <si>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</si>
  <si>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</si>
  <si>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</si>
  <si>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</si>
  <si>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</si>
  <si>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</si>
  <si>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</si>
  <si>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</si>
  <si>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</si>
  <si>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</si>
  <si>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</si>
  <si>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</si>
  <si>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</si>
  <si>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</si>
  <si>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</si>
  <si>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</si>
  <si>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</si>
  <si>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</si>
  <si>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</si>
  <si>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</si>
  <si>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</si>
  <si>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</si>
  <si>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730</t>
  </si>
  <si>
    <t>Ústřední vytápění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</si>
  <si>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</si>
  <si>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</si>
  <si>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</si>
  <si>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</si>
  <si>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</si>
  <si>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</si>
  <si>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</si>
  <si>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</si>
  <si>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769</t>
  </si>
  <si>
    <t>Otvorové prvky z plastu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</si>
  <si>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</si>
  <si>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</si>
  <si>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</si>
  <si>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</si>
  <si>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</si>
  <si>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</si>
  <si>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</si>
  <si>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</si>
  <si>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</si>
  <si>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</si>
  <si>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</si>
  <si>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</si>
  <si>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</si>
  <si>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</si>
  <si>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</si>
  <si>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</si>
  <si>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</si>
  <si>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</si>
  <si>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</si>
  <si>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</si>
  <si>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</si>
  <si>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</si>
  <si>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</si>
  <si>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</si>
  <si>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</si>
  <si>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</si>
  <si>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</si>
  <si>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</si>
  <si>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</si>
  <si>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</si>
  <si>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</si>
  <si>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</si>
  <si>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</si>
  <si>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</si>
  <si>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</si>
  <si>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</si>
  <si>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</si>
  <si>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</si>
  <si>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0001</t>
  </si>
  <si>
    <t>!!!UPOZORNĚNÍ k nacenění rozpočtu, čtěte popis této položky!!!</t>
  </si>
  <si>
    <t>Vlastní</t>
  </si>
  <si>
    <t>Indiv</t>
  </si>
  <si>
    <t>POL1_1</t>
  </si>
  <si>
    <t>Rozpočet je zpracován dle projektové dokumentace "SNÍŽENÍ ENERGETICKÉ NÁROČNOSTI BUDOVY D NEMOCNICE HUSTOPEČE" - technické zprávy, výkresové dokumentace, požárně bezpečnostního řešení.</t>
  </si>
  <si>
    <t>POP</t>
  </si>
  <si>
    <t/>
  </si>
  <si>
    <t>Všechny vlastní položky jsou oceněny jako kompletizované, včetně všech potřebných prací a materiálů, včetně lešení, přesunu hmot, likvidace suti atd.</t>
  </si>
  <si>
    <t>319201311R00</t>
  </si>
  <si>
    <t>Vyrovnání povrchu zdiva maltou tl.do 3 cm</t>
  </si>
  <si>
    <t>m2</t>
  </si>
  <si>
    <t>RTS 17/ I</t>
  </si>
  <si>
    <t>JZ : 0,64*0,67</t>
  </si>
  <si>
    <t>VV</t>
  </si>
  <si>
    <t>10,815*1,21</t>
  </si>
  <si>
    <t>(2,49+1,61)*0,50</t>
  </si>
  <si>
    <t>Mezisoučet</t>
  </si>
  <si>
    <t xml:space="preserve">JV : </t>
  </si>
  <si>
    <t>2,335*0,50</t>
  </si>
  <si>
    <t>(2,43+5,64+2,04)*0,50</t>
  </si>
  <si>
    <t>2,51*2,26</t>
  </si>
  <si>
    <t xml:space="preserve">SV : </t>
  </si>
  <si>
    <t>(1,63+2,37)*0,50</t>
  </si>
  <si>
    <t>5,33*2,715</t>
  </si>
  <si>
    <t>(1,405+2,895+1,405)*1,165</t>
  </si>
  <si>
    <t>5,40*0,90</t>
  </si>
  <si>
    <t xml:space="preserve">SZ : </t>
  </si>
  <si>
    <t>15,54*0,60</t>
  </si>
  <si>
    <t>602016195R00</t>
  </si>
  <si>
    <t>Penetrace hloubková stěn, D+M</t>
  </si>
  <si>
    <t>POL1_0</t>
  </si>
  <si>
    <t>Viz TZ kap. Oprava dílců obvodového pláště;</t>
  </si>
  <si>
    <t>MW tl. 140 mm - požární pásy : 55,33</t>
  </si>
  <si>
    <t>EPS tl. 140 mm - fasáda : 356,05</t>
  </si>
  <si>
    <t>EPS tl. 30 - ostění, nadpraží : 45,00</t>
  </si>
  <si>
    <t>EPS tl. 30 - střešní římsa : 26,88</t>
  </si>
  <si>
    <t>XPS tl. 100 - sokl : 63,92</t>
  </si>
  <si>
    <t>EPS tl. 100 - sokl : 7,33</t>
  </si>
  <si>
    <t>MW tl. 100 - sokl : 3,92</t>
  </si>
  <si>
    <t>XPS tl. 30 - parapety : 10,17</t>
  </si>
  <si>
    <t>nezateplované kce : 14,10</t>
  </si>
  <si>
    <t>622311131RV3</t>
  </si>
  <si>
    <t>Vyrovnání fasády podlepením tl. 20 mm, D+M</t>
  </si>
  <si>
    <t>Začátek provozního součtu</t>
  </si>
  <si>
    <t xml:space="preserve">  MW tl. 140 mm - požární pásy : 55,33</t>
  </si>
  <si>
    <t xml:space="preserve">  EPS tl. 140 mm - fasáda : 356,05</t>
  </si>
  <si>
    <t xml:space="preserve">  EPS tl. 30 - ostění, nadpraží : 45,00</t>
  </si>
  <si>
    <t xml:space="preserve">  EPS tl. 30 - střešní římsa : 26,88</t>
  </si>
  <si>
    <t xml:space="preserve">  XPS tl. 100 - sokl : 63,92</t>
  </si>
  <si>
    <t xml:space="preserve">  EPS tl. 100 - sokl : 7,33</t>
  </si>
  <si>
    <t xml:space="preserve">  MW tl. 100 - sokl : 3,92</t>
  </si>
  <si>
    <t xml:space="preserve">  Mezisoučet</t>
  </si>
  <si>
    <t>Konec provozního součtu</t>
  </si>
  <si>
    <t>odhad 30 % : 558,43*0,30</t>
  </si>
  <si>
    <t>622474204RV1</t>
  </si>
  <si>
    <t>Reprofilace stěn sanační maltou, D+M</t>
  </si>
  <si>
    <t>- nepevné části se odstraní na nosný podklad</t>
  </si>
  <si>
    <t>- provede se očištění tlakovou vodou</t>
  </si>
  <si>
    <t>- povrch se napenetruje a doplní opravnou vyrovnávací hmotou, popř. stěrkou v příslušných vrstvách</t>
  </si>
  <si>
    <t>- předpokládá se vyspravení v rozsahu 60 % celkové plochy fasády</t>
  </si>
  <si>
    <t>- je nutné použít kompletní systém výrobce stavební chemie!</t>
  </si>
  <si>
    <t xml:space="preserve">  XPS tl. 30 - parapety : 10,17</t>
  </si>
  <si>
    <t xml:space="preserve">  nezateplované kce : 14,10</t>
  </si>
  <si>
    <t>odhad 50 % : 582,70*0,50</t>
  </si>
  <si>
    <t>622904112R00</t>
  </si>
  <si>
    <t>Očištění fasád tlakovou vodou složitost 1 - 2</t>
  </si>
  <si>
    <t>R 01/62</t>
  </si>
  <si>
    <t>Příprava podkladu - odstranění narušené krycí vr, úprava armatury, antikoroz nátěr, D+M</t>
  </si>
  <si>
    <t>POL12_1</t>
  </si>
  <si>
    <t>V případě poškození ŽB konstrukcí bude provedena sanace a reprofilace míst, kde došlo k porušení krycí vrstvy ocelové armatury:</t>
  </si>
  <si>
    <t>- narušený beton se odstraní na zdravou část</t>
  </si>
  <si>
    <t>- mechanicky se odstraní koroze výztuže na zdravé jádro a opatří se ochranným antikorozním nátěrem</t>
  </si>
  <si>
    <t>- povrch se doplní reprofilační maltou v příslušných vrstvách s aplikací spojovacího můstku mezi výztuží a opravnou hmotou</t>
  </si>
  <si>
    <t>odhad 1% : 582,70*0,01</t>
  </si>
  <si>
    <t>R 02/62</t>
  </si>
  <si>
    <t>Sanace trhlin v obvodovém plášti, D+M</t>
  </si>
  <si>
    <t>trhliny budou vyplněny do hloubky maltou pevnosti minimálně 5 MPa nebo tmelem určeným pro opravu trhlin ve zdivu</t>
  </si>
  <si>
    <t>962031132R00</t>
  </si>
  <si>
    <t>Bourání příček cihelných tl. 10 cm</t>
  </si>
  <si>
    <t xml:space="preserve">JZ : </t>
  </si>
  <si>
    <t>0,64*0,47</t>
  </si>
  <si>
    <t>(13,205-1,49+1,61)*0,50</t>
  </si>
  <si>
    <t>2,29*0,21</t>
  </si>
  <si>
    <t>(2,43+5,72+2,04)*0,30</t>
  </si>
  <si>
    <t>2,51*1,26</t>
  </si>
  <si>
    <t>(1,63+2,37)*0,30</t>
  </si>
  <si>
    <t>5,355*1,10</t>
  </si>
  <si>
    <t>(1,405+2,93+1,405)*0,85</t>
  </si>
  <si>
    <t>5,425*0,55</t>
  </si>
  <si>
    <t>(6,53*0,35)/2</t>
  </si>
  <si>
    <t>7,75*0,30</t>
  </si>
  <si>
    <t>978059631R00</t>
  </si>
  <si>
    <t>Odsekání a odebrání obkladů stěn Odsekání vnějších obkladů stěn nad 2 m2</t>
  </si>
  <si>
    <t>801-3</t>
  </si>
  <si>
    <t>POL1_</t>
  </si>
  <si>
    <t>včetně otlučení podkladní omítky až na zdivo,</t>
  </si>
  <si>
    <t>SPI</t>
  </si>
  <si>
    <t>999281211R00</t>
  </si>
  <si>
    <t>Přesun hmot, opravy vněj. plášťů výšky do 25 m</t>
  </si>
  <si>
    <t>t</t>
  </si>
  <si>
    <t>POL7_</t>
  </si>
  <si>
    <t>711142559RT2</t>
  </si>
  <si>
    <t>Izolace proti zemní vlhkosti pásy přitavením Izolace proti vlhkosti svislá pásy přitavením, 2 vrstvy - materiál ve specifikaci</t>
  </si>
  <si>
    <t>800-711</t>
  </si>
  <si>
    <t>POL1_7</t>
  </si>
  <si>
    <t>JZ : 0,64*(0,67+0,30)</t>
  </si>
  <si>
    <t>10,815*(1,21+0,30)</t>
  </si>
  <si>
    <t>(2,49+1,61)*(0,50+0,30)</t>
  </si>
  <si>
    <t>2,335*(0,50+0,30)</t>
  </si>
  <si>
    <t>(2,43+5,64+2,04)*(0,50+0,30)</t>
  </si>
  <si>
    <t>2,51*(2,26+0,30)</t>
  </si>
  <si>
    <t>(1,63+2,37)*(0,50+0,30)</t>
  </si>
  <si>
    <t>5,33*(2,715+0,30)</t>
  </si>
  <si>
    <t>(1,405+2,895+1,405)*(1,165+0,30)</t>
  </si>
  <si>
    <t>5,40*(0,90+0,30)</t>
  </si>
  <si>
    <t>15,54*(0,60+0,30)</t>
  </si>
  <si>
    <t>711140202R00</t>
  </si>
  <si>
    <t>Odstr.izolace proti vlhk.svis. pásy přitav.,2vrs</t>
  </si>
  <si>
    <t>711482011RV1</t>
  </si>
  <si>
    <t>Izolační systém fólií s nopy 8 mm, svisle včetně mater., a doplňků, D+M</t>
  </si>
  <si>
    <t>711491271RZ1</t>
  </si>
  <si>
    <t>Izolace tlaková, podkladní textilie svislá, včetně dodávky textilie 300 g/m2, D+M</t>
  </si>
  <si>
    <t>62852265R</t>
  </si>
  <si>
    <t>Pás modifikovaný asfalt Glastek 40 special mineral</t>
  </si>
  <si>
    <t>SPCM</t>
  </si>
  <si>
    <t>POL3_</t>
  </si>
  <si>
    <t>JZ : 0,64*(0,67+0,30)*2</t>
  </si>
  <si>
    <t>10,815*(1,21+0,30)*2</t>
  </si>
  <si>
    <t>(2,49+1,61)*(0,50+0,30)*2</t>
  </si>
  <si>
    <t>2,335*(0,50+0,30)*2</t>
  </si>
  <si>
    <t>(2,43+5,64+2,04)*(0,50+0,30)*2</t>
  </si>
  <si>
    <t>2,51*(2,26+0,30)*2</t>
  </si>
  <si>
    <t>(1,63+2,37)*(0,50+0,30)*2</t>
  </si>
  <si>
    <t>5,33*(2,715+0,30)*2</t>
  </si>
  <si>
    <t>(1,405+2,895+1,405)*(1,165+0,30)*2</t>
  </si>
  <si>
    <t>5,40*(0,90+0,30)*2</t>
  </si>
  <si>
    <t>15,54*(0,60+0,30)*2</t>
  </si>
  <si>
    <t>ztratné 10 % : (40,46+32,76+68,21+27,97)*0,10</t>
  </si>
  <si>
    <t>998711201R00</t>
  </si>
  <si>
    <t>Přesun hmot pro izolace proti vodě, výšky do 6 m</t>
  </si>
  <si>
    <t>979011111R00</t>
  </si>
  <si>
    <t>Svislá doprava suti a vybour. hmot za 2.NP a 1.PP</t>
  </si>
  <si>
    <t>POL8_</t>
  </si>
  <si>
    <t>979081111R00</t>
  </si>
  <si>
    <t>Odvoz suti a vybour. hmot na skládku do 1 km</t>
  </si>
  <si>
    <t>Včetně naložení na dopravní prostředek a složení na skládku, bez poplatku za skládku.</t>
  </si>
  <si>
    <t>979081121R00</t>
  </si>
  <si>
    <t>Příplatek k odvozu za každý další 1 km</t>
  </si>
  <si>
    <t>979082111R00</t>
  </si>
  <si>
    <t>Vnitrostaveništní doprava suti do 10 m</t>
  </si>
  <si>
    <t>Včetně případného složení na staveništní deponii.</t>
  </si>
  <si>
    <t>979082121R00</t>
  </si>
  <si>
    <t>Příplatek k vnitrost. dopravě suti za dalších 5 m</t>
  </si>
  <si>
    <t>979990001R00</t>
  </si>
  <si>
    <t>Poplatek za skládku stavební suti</t>
  </si>
  <si>
    <t>SUM</t>
  </si>
  <si>
    <t>END</t>
  </si>
  <si>
    <t>622391122R00</t>
  </si>
  <si>
    <t>Příplatky, slevy Příplatek za hmoždinky STR U 8 ks/m2</t>
  </si>
  <si>
    <t>801-1</t>
  </si>
  <si>
    <t>622311016R00</t>
  </si>
  <si>
    <t>Profily zakládací hliníkové, pro izolaci tl. 160 mm</t>
  </si>
  <si>
    <t>m</t>
  </si>
  <si>
    <t>2,29+13,205*1,49+2,43+1,61+5,72+1,63+2,04+2,37+2,51+5,355+1,405+2,93+1,405+5,425+15,62-1,34+0,64</t>
  </si>
  <si>
    <t>622319113R00</t>
  </si>
  <si>
    <t>Profily dilatační rohové V</t>
  </si>
  <si>
    <t>6,37+5,665</t>
  </si>
  <si>
    <t>622481211RT2</t>
  </si>
  <si>
    <t>Vyztužení vnějších omítek stěn sklotextilní síťovinou Montáž výztužné sítě (perlinky) do stěrky-stěny</t>
  </si>
  <si>
    <t>NEZATEPLOVANÉ KCE NAD STŘEŠNÍ ROVINOU</t>
  </si>
  <si>
    <t>(1,36+0,35+1,405+3,17+1,405+0,35+1,36)*0,75*2</t>
  </si>
  <si>
    <t>JV - střecha : 16,05</t>
  </si>
  <si>
    <t>602011189R00</t>
  </si>
  <si>
    <t>Omítka stěn mozaiková, D+M</t>
  </si>
  <si>
    <t>602011195R00</t>
  </si>
  <si>
    <t>Kontaktní nátěr pod mozaikové omítky, D+M</t>
  </si>
  <si>
    <t>602015185RT6</t>
  </si>
  <si>
    <t>Omítka tenkovrstvá sil., zatíraná, tloušťka vrstvy 1,5 mm, D+M</t>
  </si>
  <si>
    <t>602015191R00</t>
  </si>
  <si>
    <t>Podkladní nátěr pod tenkovrstvé omítky, D+M</t>
  </si>
  <si>
    <t>620991121R00</t>
  </si>
  <si>
    <t>Zakrývání výplní vnějších otvorů z lešení</t>
  </si>
  <si>
    <t>0,62*1,90</t>
  </si>
  <si>
    <t>1,10*1,90*3</t>
  </si>
  <si>
    <t>1,07*1,90*1</t>
  </si>
  <si>
    <t>2,20*1,90</t>
  </si>
  <si>
    <t>1,10*0,95</t>
  </si>
  <si>
    <t>0,85*1,40</t>
  </si>
  <si>
    <t>1,55*2,10</t>
  </si>
  <si>
    <t>0,90*0,50</t>
  </si>
  <si>
    <t>0,50*0,50</t>
  </si>
  <si>
    <t>1,66*1,90*2</t>
  </si>
  <si>
    <t>2,86*1,47*1</t>
  </si>
  <si>
    <t>0,89*1,47</t>
  </si>
  <si>
    <t>1,10*1,90*8</t>
  </si>
  <si>
    <t>0,64*1,90*4</t>
  </si>
  <si>
    <t>1,235*1,90*2</t>
  </si>
  <si>
    <t>0,50*0,50*1</t>
  </si>
  <si>
    <t>0,65*1,39*2</t>
  </si>
  <si>
    <t>0,65*1,19</t>
  </si>
  <si>
    <t>1,40*2,02</t>
  </si>
  <si>
    <t>622311131RV2</t>
  </si>
  <si>
    <t>Zateplovací systém ETICS, fasáda, EPS F tl. 30 mm, zakončený stěrkou s výztužnou tkaninou, D+M</t>
  </si>
  <si>
    <t>PODHLED A ČELA STŘEŠNÍ ŘÍMSY</t>
  </si>
  <si>
    <t>Technická specifikace systému ETICS je uvedena v technické zprávě.</t>
  </si>
  <si>
    <t>Dodávka a montáž APU lišt, parapetních lišt, okenních profilů, rohových profilů, ztužení nároží, atd. je zahrnuta v cenách ETICS, pokud není uvedeno samostatně.</t>
  </si>
  <si>
    <t>Zateplení neprůsvitného obvodového pláště.</t>
  </si>
  <si>
    <t>(2,985+5,46+2,92+10,525)*(0,45+0,25)</t>
  </si>
  <si>
    <t>(5,235+1,405+3,17+1,405+5,305)*(0,45+0,25)</t>
  </si>
  <si>
    <t>622311132RV2</t>
  </si>
  <si>
    <t>Zateplovací systém ETICS, fasáda, EPS F tl.100 mm, zakončený stěrkou s výztužnou tkaninou, D+M</t>
  </si>
  <si>
    <t>SOKL NAD XPS</t>
  </si>
  <si>
    <t>2,51*0,50</t>
  </si>
  <si>
    <t>5,33*0,30</t>
  </si>
  <si>
    <t>(1,405+2,895+1,405)*0,50</t>
  </si>
  <si>
    <t>5,40*0,30</t>
  </si>
  <si>
    <t>622311135RV2</t>
  </si>
  <si>
    <t>Zateplovací systém ETICS, fasáda, EPS F tl.160 mm, zakončený stěrkou s výztužnou tkaninou, D+M</t>
  </si>
  <si>
    <t>FASÁDA</t>
  </si>
  <si>
    <t>10,815*7,585</t>
  </si>
  <si>
    <t>11,96</t>
  </si>
  <si>
    <t>0,64*6,625</t>
  </si>
  <si>
    <t>-0,84*0,34</t>
  </si>
  <si>
    <t>-0,44*0,34</t>
  </si>
  <si>
    <t>-2,14*1,83</t>
  </si>
  <si>
    <t>-1,01*1,83</t>
  </si>
  <si>
    <t>-1,49*1,70</t>
  </si>
  <si>
    <t>-1,04*0,89</t>
  </si>
  <si>
    <t>-0,50*1,83</t>
  </si>
  <si>
    <t>-1,04*1,83*3</t>
  </si>
  <si>
    <t>odpočet MW : -12,08</t>
  </si>
  <si>
    <t>2,29*4,91</t>
  </si>
  <si>
    <t>2,92*2,675</t>
  </si>
  <si>
    <t>-1,60*1,89*2</t>
  </si>
  <si>
    <t>12,70*7,585</t>
  </si>
  <si>
    <t>štít : 21,18</t>
  </si>
  <si>
    <t>odpočet MW : -10,92</t>
  </si>
  <si>
    <t>-1,80*1,41</t>
  </si>
  <si>
    <t>(1,63+2,37)*3,35</t>
  </si>
  <si>
    <t>-0,825*1,41</t>
  </si>
  <si>
    <t>(5,355+1,45+2,93+1,405+5,425)*6,625</t>
  </si>
  <si>
    <t>-1,04*1,83*8</t>
  </si>
  <si>
    <t>-0,58*1,83*4</t>
  </si>
  <si>
    <t>-1,175*1,83*2</t>
  </si>
  <si>
    <t>odpočet MW : -19,49</t>
  </si>
  <si>
    <t>15,62*6,625</t>
  </si>
  <si>
    <t>štít : 20,77</t>
  </si>
  <si>
    <t>-1,34*2,02</t>
  </si>
  <si>
    <t>-0,59*1,13</t>
  </si>
  <si>
    <t>-0,59*1,33*2</t>
  </si>
  <si>
    <t>odpočet MW : -12,85</t>
  </si>
  <si>
    <t>622311153RV2</t>
  </si>
  <si>
    <t>Zateplovací systém ETICS, ostění, EPS F tl. 30 mm, zakončený stěrkou s výztužnou tkaninou</t>
  </si>
  <si>
    <t>OSTĚNÍ, NADPRAŽÍ</t>
  </si>
  <si>
    <t>(2,20+1,89*2)*1*0,30</t>
  </si>
  <si>
    <t>(1,10+1,90*2)*3*0,30</t>
  </si>
  <si>
    <t>(0,62+1,90*2)*1*0,30</t>
  </si>
  <si>
    <t>(0,9+0,50*2)*1*0,30</t>
  </si>
  <si>
    <t>(0,50+0,50*2)*1*0,30</t>
  </si>
  <si>
    <t>(1,55+2,00*2)*1*0,30</t>
  </si>
  <si>
    <t>(0,85+1,40*2)*1*0,30</t>
  </si>
  <si>
    <t>(1,10+0,95*2)*1*0,30</t>
  </si>
  <si>
    <t>(1,07+1,89*2)*1*0,30</t>
  </si>
  <si>
    <t>(1,66+1,91*2)*2*0,30</t>
  </si>
  <si>
    <t>(2,86+1,47*2)*1*0,30</t>
  </si>
  <si>
    <t>(0,89+1,47*2)*1*0,30</t>
  </si>
  <si>
    <t>(1,10+1,90*2)*8*0,30</t>
  </si>
  <si>
    <t>(0,64+1,90*2)*4*0,30</t>
  </si>
  <si>
    <t>(1,235+1,90*2)*2*0,30</t>
  </si>
  <si>
    <t>(0,65+1,19*2)*1*0,30</t>
  </si>
  <si>
    <t>(0,65+1,39*2)*2*0,30</t>
  </si>
  <si>
    <t>(1,415+2,02*2)*1*0,30</t>
  </si>
  <si>
    <t>622311522RV2</t>
  </si>
  <si>
    <t>Zateplovací systém ETICS, sokl, XPS tl. 100 mm, zakončený stěrkou s výztužnou tkaninou</t>
  </si>
  <si>
    <t>SOKL</t>
  </si>
  <si>
    <t>-0,84*0,16</t>
  </si>
  <si>
    <t>-0,44*0,16</t>
  </si>
  <si>
    <t>-1,49*0,30</t>
  </si>
  <si>
    <t>-0,44*0,44</t>
  </si>
  <si>
    <t>622311525RV2</t>
  </si>
  <si>
    <t>Zateplovací systém ETICS, sokl, XPS tl. 160 mm, zakončený stěrkou s výztužnou tkaninou, D+M</t>
  </si>
  <si>
    <t>FASÁDA NAD VODOROVNOU ROVINOU</t>
  </si>
  <si>
    <t>3,105*0,30*2</t>
  </si>
  <si>
    <t>2,10*0,30</t>
  </si>
  <si>
    <t>3,065*0,30*2</t>
  </si>
  <si>
    <t>5,215*0,30</t>
  </si>
  <si>
    <t>SZ : 2,10*0,30</t>
  </si>
  <si>
    <t>622311832RV2</t>
  </si>
  <si>
    <t>Zateplovací systém ETICS, fasáda, MW tl. 100 mm, zakončený stěrkou s výztužnou tkaninou</t>
  </si>
  <si>
    <t>POŽÁRNÍ PÁSY ZASAHUJÍCÍ DO SOKLU</t>
  </si>
  <si>
    <t>JV : 2,51*0,50</t>
  </si>
  <si>
    <t>SV : 5,33*0,50</t>
  </si>
  <si>
    <t>622311835RV2</t>
  </si>
  <si>
    <t>Zateplovací systém ETICS, fasáda, MW tl. 160 mm, zakončený stěrkou s výztužnou tkaninou, D+M</t>
  </si>
  <si>
    <t>POŽÁRNÍ PÁSY</t>
  </si>
  <si>
    <t>(0,64+13,205+1,61-1,49)*0,90</t>
  </si>
  <si>
    <t>-0,85*0,575</t>
  </si>
  <si>
    <t>(2,29+12,70)*0,90</t>
  </si>
  <si>
    <t>-2,86*0,90</t>
  </si>
  <si>
    <t>(4,00+15,695+1,40*2)*0,90</t>
  </si>
  <si>
    <t>-0,85*0,90</t>
  </si>
  <si>
    <t>15,62*0,90</t>
  </si>
  <si>
    <t>-1,34*0,90</t>
  </si>
  <si>
    <t>622322563RV1</t>
  </si>
  <si>
    <t>Zateplovací systém ETICS, parapet, XPS tl. 30 mm</t>
  </si>
  <si>
    <t>JZ : 2,20*1*0,30</t>
  </si>
  <si>
    <t>1,10*4*0,30</t>
  </si>
  <si>
    <t>0,62*1*0,30</t>
  </si>
  <si>
    <t>0,90*1*0,30</t>
  </si>
  <si>
    <t>0,50*1*0,30</t>
  </si>
  <si>
    <t>0,85*1*0,30</t>
  </si>
  <si>
    <t>1,07*1*0,30</t>
  </si>
  <si>
    <t>1,66*2*0,30</t>
  </si>
  <si>
    <t>2,86*1*0,30</t>
  </si>
  <si>
    <t>0,89*1*0,30</t>
  </si>
  <si>
    <t>1,10*8*0,30</t>
  </si>
  <si>
    <t>0,64*4*0,30</t>
  </si>
  <si>
    <t>1,235*2*0,30</t>
  </si>
  <si>
    <t>0,65*3*0,30</t>
  </si>
  <si>
    <t>629451112R00</t>
  </si>
  <si>
    <t>Vyrovnávací vrstva MC šířky do 30 cm</t>
  </si>
  <si>
    <t>pod parapety : 32,19</t>
  </si>
  <si>
    <t>R 01/622</t>
  </si>
  <si>
    <t>APU lišta plastová, D+M</t>
  </si>
  <si>
    <t>(2,20+1,89*2)*1</t>
  </si>
  <si>
    <t>(1,10+1,90*2)*3</t>
  </si>
  <si>
    <t>(0,62+1,90*2)*1</t>
  </si>
  <si>
    <t>(0,9+0,50*2)*1</t>
  </si>
  <si>
    <t>(0,50+0,50*2)*1</t>
  </si>
  <si>
    <t>(1,55+2,00*2)*1</t>
  </si>
  <si>
    <t>(0,85+1,40*2)*1</t>
  </si>
  <si>
    <t>(1,10+0,95*2)*1</t>
  </si>
  <si>
    <t>(1,07+1,89*2)*1</t>
  </si>
  <si>
    <t>(1,66+1,91*2)*2</t>
  </si>
  <si>
    <t>(2,86+1,47*2)*1</t>
  </si>
  <si>
    <t>(0,89+1,47*2)*1</t>
  </si>
  <si>
    <t>(1,10+1,90*2)*8</t>
  </si>
  <si>
    <t>(0,64+1,90*2)*4</t>
  </si>
  <si>
    <t>(1,235+1,90*2)*2</t>
  </si>
  <si>
    <t>(0,65+1,19*2)*1</t>
  </si>
  <si>
    <t>(0,65+1,39*2)*2</t>
  </si>
  <si>
    <t>(1,415+2,02*2)*1</t>
  </si>
  <si>
    <t>R 03/622</t>
  </si>
  <si>
    <t>Lišty parapetní plastová vč. komprimační pásky, D+M</t>
  </si>
  <si>
    <t>32,19</t>
  </si>
  <si>
    <t>R 04/622</t>
  </si>
  <si>
    <t>Výtažné a odtržné zkoušky</t>
  </si>
  <si>
    <t xml:space="preserve">hod   </t>
  </si>
  <si>
    <t>R 05/622</t>
  </si>
  <si>
    <t>Plast chráničky kabeláže vedené po fasádě včetně zabudování do ETICS, D+M</t>
  </si>
  <si>
    <t>- funkční rozvody, které je nutné ponechat, budou zabudovány do zateplovacího systému (bude dopřesněno ve spolupráci s uživatelem objektu) – volně vedené kabely po fasádě budou uloženy do plastových chrániček</t>
  </si>
  <si>
    <t>- nefunkční rozvody budou zaslepeny a skryty pod ETICS nebo omítku</t>
  </si>
  <si>
    <t>941941042R00</t>
  </si>
  <si>
    <t>Montáž lešení leh.řad.s podlahami,š.1,2 m, H 30 m</t>
  </si>
  <si>
    <t>Včetně kotvení lešení.</t>
  </si>
  <si>
    <t>10,815*8,145</t>
  </si>
  <si>
    <t>4,88*7,45</t>
  </si>
  <si>
    <t>(2,38+1,63)*3,77</t>
  </si>
  <si>
    <t>2,92*8,115</t>
  </si>
  <si>
    <t>12,70*10,115</t>
  </si>
  <si>
    <t>(15,695+1,405*2)*8,00</t>
  </si>
  <si>
    <t>SZ : 15,62*9,18</t>
  </si>
  <si>
    <t>941941292R00</t>
  </si>
  <si>
    <t>Příplatek za každý měsíc použití lešení k pol.1042</t>
  </si>
  <si>
    <t>2 měsíce : 598,28*2</t>
  </si>
  <si>
    <t>941941842R00</t>
  </si>
  <si>
    <t>Demontáž lešení leh.řad.s podlahami,š.1,2 m,H 30 m</t>
  </si>
  <si>
    <t>944944011R00</t>
  </si>
  <si>
    <t>Montáž ochranné sítě z umělých vláken</t>
  </si>
  <si>
    <t>944944031R00</t>
  </si>
  <si>
    <t>Příplatek za každý měsíc použití sítí k pol. 4011</t>
  </si>
  <si>
    <t>944944081R00</t>
  </si>
  <si>
    <t>Demontáž ochranné sítě z umělých vláken</t>
  </si>
  <si>
    <t>944945012R00</t>
  </si>
  <si>
    <t>Montáž záchytné stříšky H 4,5 m, šířky do 2 m</t>
  </si>
  <si>
    <t>2,10+1,34+6,53+0,995+15,695+2,51+2,37</t>
  </si>
  <si>
    <t>944945192R00</t>
  </si>
  <si>
    <t>Příplatek za každý měsíc použ.stříšky, k pol. 5012</t>
  </si>
  <si>
    <t>2 měsíce : 31,54*2</t>
  </si>
  <si>
    <t>944945812R00</t>
  </si>
  <si>
    <t>Demontáž záchytné stříšky H 4,5 m, šířky do 2 m</t>
  </si>
  <si>
    <t>R 01/95</t>
  </si>
  <si>
    <t>Demontáž a montáž info prvků vč kotev</t>
  </si>
  <si>
    <t xml:space="preserve">ks    </t>
  </si>
  <si>
    <t>informační tabule, které byly demontovány, budou zpětně namontovány (po dohodě s uživatelem objektu) s použitím nových kotevních prvků</t>
  </si>
  <si>
    <t>R 02/95</t>
  </si>
  <si>
    <t>Úkryt pro netopýry, D+M</t>
  </si>
  <si>
    <t>R 03/95</t>
  </si>
  <si>
    <t>Úkryt pro rorýse, D+M</t>
  </si>
  <si>
    <t>R 04/95</t>
  </si>
  <si>
    <t>Úprava značky státní nivelace vč dodávk plast krabičky, D+M</t>
  </si>
  <si>
    <t>R 01/96</t>
  </si>
  <si>
    <t>Demontáž a likvidace stříšky 2610/2430 mm</t>
  </si>
  <si>
    <t>712631101RZ1</t>
  </si>
  <si>
    <t>Povlaková krytina střech nad 30° pásy na sucho 1 vrstva, včetně dodávky pásu izolačního z oxidovaného asfaltu volně uloženého; nosná vložka strojní hadrová lepenka</t>
  </si>
  <si>
    <t>na dřevěném podkladě s lištami</t>
  </si>
  <si>
    <t>střecha bývalé vrátnice : 28*1,15</t>
  </si>
  <si>
    <t>998712201R00</t>
  </si>
  <si>
    <t>Přesun hmot pro povlakové krytiny v objektech výšky do 6 m</t>
  </si>
  <si>
    <t>50 m vodorovně</t>
  </si>
  <si>
    <t>721242110RT1</t>
  </si>
  <si>
    <t>Lapače střešních splavenin DN 110, s otáč.kul.kloubem na odtoku, s košem , se suchou a nezámr.klapkou,čistícím víčkem a vylam.těs. kroužky pro připoj.potrub.svodů d75, 90, 10...</t>
  </si>
  <si>
    <t>kus</t>
  </si>
  <si>
    <t>800-721</t>
  </si>
  <si>
    <t>PL11 : 4</t>
  </si>
  <si>
    <t>R 01/721</t>
  </si>
  <si>
    <t>Kamerová zkouška kanalizace</t>
  </si>
  <si>
    <t>998721201R00</t>
  </si>
  <si>
    <t>Přesun hmot pro vnitřní kanalizaci v objektech výšky do 6 m</t>
  </si>
  <si>
    <t>50 m vodorovně, měřeno od těžiště půdorysné plochy skládky do těžiště půdorysné plochy objektu</t>
  </si>
  <si>
    <t>R 01/722</t>
  </si>
  <si>
    <t>Podružný vodoměr, kulové kohouty s vypouštěním, D+M</t>
  </si>
  <si>
    <t>R 01/723</t>
  </si>
  <si>
    <t>Podružný plynoměr, kulové kohouty, nová plynoměrná skříň, D+M</t>
  </si>
  <si>
    <t>R 01/730</t>
  </si>
  <si>
    <t>Hydraulické vyregulování otopné soustavy</t>
  </si>
  <si>
    <t>hod</t>
  </si>
  <si>
    <t>Bude tak nezbytné:</t>
  </si>
  <si>
    <t>•	přepočítat hydrauliku otopného systému;</t>
  </si>
  <si>
    <t>•	revidovat nastavení topné křivky ekvitermní regulace;</t>
  </si>
  <si>
    <t>•	snížit náběhovou teplotu topné vody.</t>
  </si>
  <si>
    <t>762332931RT3</t>
  </si>
  <si>
    <t>Vázané konstrukce krovů doplnění části střešní vazby z hranolků, hranolů včetně dodávky řeziva_x000D_
 včetně dodávky hranolů 100 x 120 mm</t>
  </si>
  <si>
    <t>800-762</t>
  </si>
  <si>
    <t>odhad : 5</t>
  </si>
  <si>
    <t>762341220R00</t>
  </si>
  <si>
    <t>Bednění a laťování montáž_x000D_
 bednění_x000D_
 z velkoplošných desek na bázi dřeva</t>
  </si>
  <si>
    <t>střecha bývalé vrátnice : 28</t>
  </si>
  <si>
    <t>762342204RT2</t>
  </si>
  <si>
    <t>Bednění a laťování s dodávkou řeziva_x000D_
 laťování střech o sklonu do 60°_x000D_
 kontralatě, přibité, včetně dodávky latí 30/50 mm</t>
  </si>
  <si>
    <t>762342811R00</t>
  </si>
  <si>
    <t>Demontáž bednění a laťování laťování střech o sklonu do 60 stupňů včetně všech nadstřešních konstrukcí rozteč latí do 22 cm</t>
  </si>
  <si>
    <t>762395000R00</t>
  </si>
  <si>
    <t>Spojovací a ochranné prostředky svory, prkna, hřebíky, pásová ocel, vruty, impregnace</t>
  </si>
  <si>
    <t>m3</t>
  </si>
  <si>
    <t>střecha bývalé vrátnice : 28*0,025*1,05</t>
  </si>
  <si>
    <t>60725017R</t>
  </si>
  <si>
    <t>deska dřevoštěpková třívrstvá pro prostředí vlhké; strana nebroušená; hrana rovná; tl = 25,0 mm</t>
  </si>
  <si>
    <t>střecha bývalé vrátnice : 28*1,05</t>
  </si>
  <si>
    <t>998762202R00</t>
  </si>
  <si>
    <t>Přesun hmot pro konstrukce tesařské v objektech výšky do 12 m</t>
  </si>
  <si>
    <t>764918102R00</t>
  </si>
  <si>
    <t>Krytiny z ocelových plechů s povrchovou úpravou výroba (zhotovení) a montáž _x000D_
 kytiny hladké, o sklonu přes 30 do 45°</t>
  </si>
  <si>
    <t>800-764</t>
  </si>
  <si>
    <t>764311831RT1</t>
  </si>
  <si>
    <t>Demontáž krytiny hladké střešní z tabulí 2 x 1 m, plochy do 25 m, sklonu přes 30 do 45°</t>
  </si>
  <si>
    <t>764352810R00</t>
  </si>
  <si>
    <t>Demontáž žlabů podokapních půlkruhových rovných, rš 330 mm, sklonu do 30°</t>
  </si>
  <si>
    <t>63,00</t>
  </si>
  <si>
    <t>764410850R00</t>
  </si>
  <si>
    <t>Demontáž oplechování parapetů Demontáž oplechování parapetů,rš od 100 do 330 mm</t>
  </si>
  <si>
    <t>764422810R00</t>
  </si>
  <si>
    <t>Demontáž oplechování parapetů rš od 600 do 800 mm</t>
  </si>
  <si>
    <t>40,0</t>
  </si>
  <si>
    <t>764421870R00</t>
  </si>
  <si>
    <t>Demontáž oplechování říms Demontáž oplechování říms,rš od 400 do 500 mm</t>
  </si>
  <si>
    <t>30,00+7,00</t>
  </si>
  <si>
    <t>764454801R00</t>
  </si>
  <si>
    <t>Demontáž odpadních trub nebo součástí trub kruhových , o průměru 75 a 100 mm</t>
  </si>
  <si>
    <t>35,00</t>
  </si>
  <si>
    <t>764908105RV1</t>
  </si>
  <si>
    <t>Žlab podokapní půlkruhový R,velikost 150 mm, poplastovaný tl. 1,2 mm, D+M</t>
  </si>
  <si>
    <t>Kalkul</t>
  </si>
  <si>
    <t>včetně háku, čela a spojky.</t>
  </si>
  <si>
    <t>K10 : 63,00</t>
  </si>
  <si>
    <t>764908109RV1</t>
  </si>
  <si>
    <t>Odpadní trouby kruhové SROR, D 100 mm, poplastovaný tl. 1,2 mm, D+M</t>
  </si>
  <si>
    <t>Dodávka a montáž kruhové odpadní trouby včetně mezikusů, kolen, objímek a zednické výpomoci.</t>
  </si>
  <si>
    <t>včetně kolena , objímky, mezikusu a zednické výpomoci.</t>
  </si>
  <si>
    <t>K11 : 35,00</t>
  </si>
  <si>
    <t>764908304RV1</t>
  </si>
  <si>
    <t>Oplechování parapetů, rš 420 mm, lepeno, poplastovaný tl. 1,2 mm, D+M</t>
  </si>
  <si>
    <t>včetně spojovacích prostředků a zednických výpomocí.</t>
  </si>
  <si>
    <t>K01 : 1,70*2</t>
  </si>
  <si>
    <t>K02 : 0,60*1</t>
  </si>
  <si>
    <t>K03 : 1,10*13</t>
  </si>
  <si>
    <t>K04 : 1,24*2</t>
  </si>
  <si>
    <t>K05 : 0,65*7</t>
  </si>
  <si>
    <t>K06 : 2,20*1</t>
  </si>
  <si>
    <t>K07 : 0,90*2</t>
  </si>
  <si>
    <t>K08 : 2,86*1</t>
  </si>
  <si>
    <t>764908304RV2</t>
  </si>
  <si>
    <t>Oplechování římsy, rš 890 mm, mechanicky kotveno, poplastovaný plech tl. 1,2 mm, D+M</t>
  </si>
  <si>
    <t>K09 : 40,0</t>
  </si>
  <si>
    <t>764908304RV3</t>
  </si>
  <si>
    <t>Oplechování u štítu, rš 400 mm, vč dilatace a kotevních prvků, poplastovaný tl. 1,2 mm, D+M</t>
  </si>
  <si>
    <t>K12 : 30,00</t>
  </si>
  <si>
    <t>764908304RV4</t>
  </si>
  <si>
    <t>Oplechování atiky, rš 400 mm, vč dilatace a kotevních prvků, poplastovaný tl. 1,2 mm, D+M</t>
  </si>
  <si>
    <t>K13 : 7,00</t>
  </si>
  <si>
    <t>5535072310R</t>
  </si>
  <si>
    <t>krytina tabulová falcovaná; ocelový plech; tl. 0,60 mm; povrch pozink, PE; krycí šířka 530 mm</t>
  </si>
  <si>
    <t>998764203R00</t>
  </si>
  <si>
    <t>Přesun hmot pro konstrukce klempířské Přesun hmot pro klempířské konstr., výšky do 24 m</t>
  </si>
  <si>
    <t>R 01/767</t>
  </si>
  <si>
    <t>Větrací mřížka, žárově zink ocel 500/350 mm se síťkou proti hmyzu, prodloužení na ETICS, demont stáv, kotvení, D+M</t>
  </si>
  <si>
    <t>Z01 : 1</t>
  </si>
  <si>
    <t>R 02/767</t>
  </si>
  <si>
    <t>Z02 : 2</t>
  </si>
  <si>
    <t>R 03/767</t>
  </si>
  <si>
    <t>Pamětní deska, D+M</t>
  </si>
  <si>
    <t>R 04/767</t>
  </si>
  <si>
    <t>Stříška 800/2100 mm, žárově zink ocel kce, bezpečnostní sklo kalené, D+M</t>
  </si>
  <si>
    <t>- rozměr: 800 x 2 100 mm</t>
  </si>
  <si>
    <t>- žárově zinkovaná ocelová svařovaná konstrukce</t>
  </si>
  <si>
    <t>- uzavřené profily 40/60/3</t>
  </si>
  <si>
    <t>- lepené kotvy do obvodové stěny: závitová tyč M10 + lepicí tmel</t>
  </si>
  <si>
    <t>- bezpečnostní sklo kalené ESG tl. min. 10 mm</t>
  </si>
  <si>
    <t>R 05/767</t>
  </si>
  <si>
    <t>Demont a mont stáv stříšky 800/2100 mm vč kotvení, D+M</t>
  </si>
  <si>
    <t>R 06/767</t>
  </si>
  <si>
    <t>Překotvení komínu na fasádě, D+M</t>
  </si>
  <si>
    <t>783201811R00</t>
  </si>
  <si>
    <t>Odstranění nátěrů z kovových doplňk.konstrukcí Odstranění nátěrů z kovových konstrukcí oškrábáním</t>
  </si>
  <si>
    <t>800-783</t>
  </si>
  <si>
    <t>revizní skříně : 5</t>
  </si>
  <si>
    <t>783225100R00</t>
  </si>
  <si>
    <t>Nátěry kov.stavebních doplňk.konstrukcí syntetické Nátěr syntetický kovových konstrukcí 2x + 1x email</t>
  </si>
  <si>
    <t>včetně pomocného lešení.</t>
  </si>
  <si>
    <t>783904811R00</t>
  </si>
  <si>
    <t>Ostatní práce Odrezivění kovových konstrukcí</t>
  </si>
  <si>
    <t>R 01/M21</t>
  </si>
  <si>
    <t>Osvětlovací tělesa s pohybovým čidlem vč napojení, D+M</t>
  </si>
  <si>
    <t>R 02/M21</t>
  </si>
  <si>
    <t>Opětovné osazení a napojení stáv osvětlení, D+M</t>
  </si>
  <si>
    <t>R 03/M21</t>
  </si>
  <si>
    <t>Opětovné osazení a napojení stáv kamerového systému, D+M</t>
  </si>
  <si>
    <t>R 04/M21</t>
  </si>
  <si>
    <t>Podružný elektroměr, D+M</t>
  </si>
  <si>
    <t>Dodávka a montáž Zateplovací systém ETICS, EPS tl. 30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t>
  </si>
  <si>
    <t>Dodávka a montáž Zateplovací systém ETICS, EPS tl. 100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t>
  </si>
  <si>
    <t>Dodávka a montáž Zateplovací systém ETICS, EPS tl. 160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t>
  </si>
  <si>
    <t>Dodávka a montáž Zateplovací systém ETICS, XPS tl. 100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t>
  </si>
  <si>
    <t>Dodávka a montáž Zateplovací systém ETICS, XPS tl. 160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t>
  </si>
  <si>
    <t>Dodávka a montáž Zateplovací systém ETICS, MW tl. 100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t>
  </si>
  <si>
    <t>Dodávka a montáž Zateplovací systém ETICS, MW tl. 160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t>
  </si>
  <si>
    <t>odtržné zkoušky lepidla zateplovacího systému se splněním požadavku na podklad dle ČSN 73 2901</t>
  </si>
  <si>
    <t>Po provedení regenerace dojde k razantnímu snížení potřeby tepelné energie pro vytápění. V důsledku toho bude nezbytné provést revizi způsobu provozu otopného systému, jakož i technických vlastností systému samotného.</t>
  </si>
  <si>
    <t>612425931RT2</t>
  </si>
  <si>
    <t>Omítka vápenná vnitřního ostění - štuková, s použitím suché maltové směsi, D+M</t>
  </si>
  <si>
    <t>Viz TZ kap. Zateplení neprůsvitného obvodového pláště; Výměna vnějších výplní otvorů</t>
  </si>
  <si>
    <t>(1,66+1,90*2)*1*0,35</t>
  </si>
  <si>
    <t>(1,10+1,90*2)*8*0,35</t>
  </si>
  <si>
    <t>(0,62+1,90*2)*1*0,35</t>
  </si>
  <si>
    <t>(1,235+1,90*2)*1*0,35</t>
  </si>
  <si>
    <t>(0,64+1,90*2)*2*0,35</t>
  </si>
  <si>
    <t>(1,10+0,95*2)*1*0,35</t>
  </si>
  <si>
    <t>(0,65+1,39*2)*1*0,35</t>
  </si>
  <si>
    <t>(0,65+1,19*2)*1*0,35</t>
  </si>
  <si>
    <t>(0,90+0,50*2)*1*0,35</t>
  </si>
  <si>
    <t>(0,50+0,50*2)*2*0,35</t>
  </si>
  <si>
    <t>968062244R00</t>
  </si>
  <si>
    <t>Vybourání dřevěných rámů oken jednoduchých, plochy do 1 m2</t>
  </si>
  <si>
    <t>včetně pomocného lešení o výšce podlahy do 1900 mm a pro zatížení do 1,5 kPa  (150 kg/m2),</t>
  </si>
  <si>
    <t>PL06 : 1,10*0,95*1</t>
  </si>
  <si>
    <t>PL07 : 0,65*1,39*1</t>
  </si>
  <si>
    <t>PL08 : 0,65*1,19*1</t>
  </si>
  <si>
    <t>PL09 : 0,90*0,50*1</t>
  </si>
  <si>
    <t>PL10 : 0,50*0,50*1</t>
  </si>
  <si>
    <t>968062245R00</t>
  </si>
  <si>
    <t>Vybourání dřevěných rámů oken jednoduchých, plochy do 2 m2</t>
  </si>
  <si>
    <t>PL02 : 1,10*1,90*7</t>
  </si>
  <si>
    <t>PL03 : 0,62*1,90*1</t>
  </si>
  <si>
    <t>PL04 : 1,235*1,90*1</t>
  </si>
  <si>
    <t>PL05 : 0,64*1,90*1</t>
  </si>
  <si>
    <t xml:space="preserve">PL06 : </t>
  </si>
  <si>
    <t>968062246R00</t>
  </si>
  <si>
    <t>Vybourání dřevěných rámů oken jednoduchých, plochy do 4 m2</t>
  </si>
  <si>
    <t>PL01 : 1,66*1,90*1</t>
  </si>
  <si>
    <t>968061112R00</t>
  </si>
  <si>
    <t>Vyvěšení dřevěných okenních křídel pl. do 1,5 m2</t>
  </si>
  <si>
    <t>Viz TZ kap. Výměna vnějších výplní otvorů; výpis výplní otvorů; výpis truhlářských výrobků</t>
  </si>
  <si>
    <t>PL01 : 4*1</t>
  </si>
  <si>
    <t>PL02 : 2*7</t>
  </si>
  <si>
    <t>PL03 : 2*1</t>
  </si>
  <si>
    <t>PL04 : 2*1</t>
  </si>
  <si>
    <t>PL05 : 2*2</t>
  </si>
  <si>
    <t>PL06 : 1*1</t>
  </si>
  <si>
    <t>PL07 : 1*1</t>
  </si>
  <si>
    <t>PL08 : 1*1</t>
  </si>
  <si>
    <t>PL09 : 1*1</t>
  </si>
  <si>
    <t>PL10 : 1*2</t>
  </si>
  <si>
    <t>766694111R00</t>
  </si>
  <si>
    <t>Ostatní montáž parapetních desek dřevěných pro jakékoliv upevnění _x000D_
 šířky do 300 mm, délky do 1000 mm</t>
  </si>
  <si>
    <t>800-766</t>
  </si>
  <si>
    <t>T05 : 2</t>
  </si>
  <si>
    <t>766694112R00</t>
  </si>
  <si>
    <t>Ostatní montáž parapetních desek dřevěných pro jakékoliv upevnění _x000D_
 šířky do 300 mm, délky přes 1000 do 1600 mm</t>
  </si>
  <si>
    <t>T02 : 5</t>
  </si>
  <si>
    <t>T04 : 1</t>
  </si>
  <si>
    <t>766694122R00</t>
  </si>
  <si>
    <t>Ostatní montáž parapetních desek dřevěných pro jakékoliv upevnění _x000D_
 šířky přes 300 mm, délky přes 1000 do 1600 mm</t>
  </si>
  <si>
    <t>T03 : 3</t>
  </si>
  <si>
    <t>766694123R00</t>
  </si>
  <si>
    <t>Ostatní montáž parapetních desek dřevěných pro jakékoliv upevnění _x000D_
 šířky přes 300 mm, délky přes 1600 do 2600 mm</t>
  </si>
  <si>
    <t>T01 : 1</t>
  </si>
  <si>
    <t>T06</t>
  </si>
  <si>
    <t>Dveře na půdu, dřevěné, bílé 800/1600 mm, EW 15 DP3, vč kování a zárubně, D+M</t>
  </si>
  <si>
    <t>ks</t>
  </si>
  <si>
    <t>Technické parametry dle Projektové dokumentace - Výpis plastových výrobků pozice PL11</t>
  </si>
  <si>
    <t>Skutečné rozměry jednotlivých prvků musí být před výrobou zaměřeny na stavbě.</t>
  </si>
  <si>
    <t>T06 : 1</t>
  </si>
  <si>
    <t>60775303R</t>
  </si>
  <si>
    <t>parapet vnitřní povrch laminátová fólie CPL; jádro vlhkuodolná DTD; š = 250 mm; dekor bílý, mramor, imitace dřeva</t>
  </si>
  <si>
    <t>RTS 13/ II</t>
  </si>
  <si>
    <t>POL3_1</t>
  </si>
  <si>
    <t>T02 : 1,10*5</t>
  </si>
  <si>
    <t>T04 : 1,235*1</t>
  </si>
  <si>
    <t>T05 : 0,65*2</t>
  </si>
  <si>
    <t>60775305R</t>
  </si>
  <si>
    <t>parapet vnitřní povrch laminátová fólie CPL; jádro vlhkuodolná DTD; š = 350 mm; dekor bílý, mramor, imitace dřeva</t>
  </si>
  <si>
    <t>T01 : 1,66*1</t>
  </si>
  <si>
    <t>T03 : 1,10*3</t>
  </si>
  <si>
    <t>998766202R00</t>
  </si>
  <si>
    <t>Přesun hmot pro konstrukce truhlářské v objektech výšky do 6 m</t>
  </si>
  <si>
    <t>PL01</t>
  </si>
  <si>
    <t>Okno čtyřkřídlé, plastové, bílé 1660/1900 mm, D+M</t>
  </si>
  <si>
    <t>Technické parametry dle Projektové dokumentace - Výpis plastových výrobků pozice PL01.</t>
  </si>
  <si>
    <t>PL01 : 1</t>
  </si>
  <si>
    <t>PL02</t>
  </si>
  <si>
    <t>Okno dvoukřídlé, plastové, bílé 1100/1900 mm, D+M</t>
  </si>
  <si>
    <t>Technické parametry dle Projektové dokumentace - Výpis plastových výrobků pozice PL02.</t>
  </si>
  <si>
    <t>PL02 : 7</t>
  </si>
  <si>
    <t>PL03</t>
  </si>
  <si>
    <t>Okno dvoukřídlé, plastové, bílé 620/1900 mm, D+M</t>
  </si>
  <si>
    <t>Technické parametry dle Projektové dokumentace - Výpis plastových výrobků pozice PL03.</t>
  </si>
  <si>
    <t>PL03 : 1</t>
  </si>
  <si>
    <t>PL04</t>
  </si>
  <si>
    <t>Okno dvoukřídlé, plastové, bílé 1235/1900 mm, D+M</t>
  </si>
  <si>
    <t>Technické parametry dle Projektové dokumentace - Výpis plastových výrobků pozice PL04.</t>
  </si>
  <si>
    <t>PL04 : 1</t>
  </si>
  <si>
    <t>PL05</t>
  </si>
  <si>
    <t>Okno dvoukřídlé, plastové, bílé 640/1900 mm, D+M</t>
  </si>
  <si>
    <t>Technické parametry dle Projektové dokumentace - Výpis plastových výrobků pozice PL05.</t>
  </si>
  <si>
    <t>PL05 : 2</t>
  </si>
  <si>
    <t>PL06</t>
  </si>
  <si>
    <t>Okno dvoukřídlé, plastové, bílé 1100/950 mm, D+M</t>
  </si>
  <si>
    <t>Technické parametry dle Projektové dokumentace - Výpis plastových výrobků pozice PL06.</t>
  </si>
  <si>
    <t>PL06 : 1</t>
  </si>
  <si>
    <t>PL07</t>
  </si>
  <si>
    <t>Okno dvoukřídlé, plastové, bílé 650/1390 mm, D+M</t>
  </si>
  <si>
    <t>Technické parametry dle Projektové dokumentace - Výpis plastových výrobků pozice PL07.</t>
  </si>
  <si>
    <t>PL07 : 1</t>
  </si>
  <si>
    <t>PL08</t>
  </si>
  <si>
    <t>Okno dvoukřídlé, plastové, bílé 650/1190 mm, D+M</t>
  </si>
  <si>
    <t>Technické parametry dle Projektové dokumentace - Výpis plastových výrobků pozice PL08.</t>
  </si>
  <si>
    <t>PL08 : 1</t>
  </si>
  <si>
    <t>PL09</t>
  </si>
  <si>
    <t>Okno dvoukřídlé, plastové, bílé 900/500 mm, D+M</t>
  </si>
  <si>
    <t>Technické parametry dle Projektové dokumentace - Výpis plastových výrobků pozice PL09.</t>
  </si>
  <si>
    <t>PL09 : 1</t>
  </si>
  <si>
    <t>PL10</t>
  </si>
  <si>
    <t>Okno dvoukřídlé, plastové, bílé 500/500 mm, D+M</t>
  </si>
  <si>
    <t>Technické parametry dle Projektové dokumentace - Výpis plastových výrobků pozice PL10.</t>
  </si>
  <si>
    <t>PL10 : 2</t>
  </si>
  <si>
    <t>459255T10</t>
  </si>
  <si>
    <t>Malba ze směsi, penetrace 1x, bílá 1x</t>
  </si>
  <si>
    <t>POL2_1</t>
  </si>
  <si>
    <t>Viz TZ kap. Výměna vnějších výplní otvorů; Výpis výplní otvorů</t>
  </si>
  <si>
    <t>342271163RV1</t>
  </si>
  <si>
    <t>Zdivo z tvárnic plynosilikátových tl. 150 mm, D+M</t>
  </si>
  <si>
    <t>nadezdění prahu : 0,80*0,25</t>
  </si>
  <si>
    <t>612481211RT2</t>
  </si>
  <si>
    <t>Vyztužení vnitřních stěn sklotextilní síťovinou s dodávkou síťoviny a stěrkového tmelu</t>
  </si>
  <si>
    <t xml:space="preserve">stěna schodiště : </t>
  </si>
  <si>
    <t>(4,875+2,995)*2,95</t>
  </si>
  <si>
    <t>-0,80*1,60</t>
  </si>
  <si>
    <t>941955003R00</t>
  </si>
  <si>
    <t>Lešení lehké pomocné, výška podlahy do 2,5 m</t>
  </si>
  <si>
    <t>952902110R00</t>
  </si>
  <si>
    <t>Čištění budov Čištění zametáním v místnostech a chodbách</t>
  </si>
  <si>
    <t>801-4</t>
  </si>
  <si>
    <t xml:space="preserve">Podstřešní prostor nad 1.NP (bývalá vrátnice) : </t>
  </si>
  <si>
    <t>1,87*2,04</t>
  </si>
  <si>
    <t>3,50*4,62</t>
  </si>
  <si>
    <t>1,89*2,25</t>
  </si>
  <si>
    <t xml:space="preserve">Půdní prostor nad 2.NP : </t>
  </si>
  <si>
    <t>14,415*3,37</t>
  </si>
  <si>
    <t>3,53</t>
  </si>
  <si>
    <t>14,415*3,895</t>
  </si>
  <si>
    <t>11,56*1,225</t>
  </si>
  <si>
    <t>11,56*3,37</t>
  </si>
  <si>
    <t>4,20*3,12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</si>
  <si>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</si>
  <si>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</si>
  <si>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</si>
  <si>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968072455R00</t>
  </si>
  <si>
    <t>Vybourání a vyjmutí kovových rámů a rolet rámů dveřních zárubní, plochy do 2 m2</t>
  </si>
  <si>
    <t>Včetně pomocného lešení o výšce podlahy do 1900 mm a pro zatížení do 1,5 kPa  (150 kg/m2).</t>
  </si>
  <si>
    <t>0,90*2,02*2</t>
  </si>
  <si>
    <t>713111111RT2</t>
  </si>
  <si>
    <t>Montáž tepelné izolace stropů Izolace tepelné stropů vrchem kladené volně, 2 vrstvy - materiál ve specifikaci</t>
  </si>
  <si>
    <t>800-713</t>
  </si>
  <si>
    <t>713131131R00</t>
  </si>
  <si>
    <t>Montáž tepelné izolace stěn lepením</t>
  </si>
  <si>
    <t>Očištění povrchu stěny od prachu, nařezání izolačních desek na požadovaný rozměr, nanesení lepicího tmelu, osazení desek.</t>
  </si>
  <si>
    <t>713191100RV2</t>
  </si>
  <si>
    <t>Položení parotěsné fólie, včetně dodávky fólie</t>
  </si>
  <si>
    <t>polyethylenová fólie tl. min. 0,15 mm</t>
  </si>
  <si>
    <t>faktor difuzního odporu min. 300 000 [-]</t>
  </si>
  <si>
    <t>ekvivalentní difuzní tloušťka sd = 50 m</t>
  </si>
  <si>
    <t>vodorovná : 24,23+174,48</t>
  </si>
  <si>
    <t xml:space="preserve">svislá : </t>
  </si>
  <si>
    <t>(14,415+3,37+1,405)*2*0,30</t>
  </si>
  <si>
    <t>(14,415+5,12)*2*0,30</t>
  </si>
  <si>
    <t>(11,42+3,37+3,12)*2*0,30</t>
  </si>
  <si>
    <t>ztratné : 232,691*0,10</t>
  </si>
  <si>
    <t>713191100RV3</t>
  </si>
  <si>
    <t>Položení difuzní fólie, včetně dodávky fólie</t>
  </si>
  <si>
    <t>polypropylenová fólie tl. min. 0,5 mm</t>
  </si>
  <si>
    <t>faktor difuzního odporu max. 300 [-]</t>
  </si>
  <si>
    <t>ekvivalentní difuzní tloušťka sd = 0,03 m</t>
  </si>
  <si>
    <t>63151408R</t>
  </si>
  <si>
    <t>deska izolační minerální vlákno; tl. 120,0 mm; R = 3,350 m2K/W; obj. hmotnost 40,00 kg/m3; hydrofobizováno; š = 600,0 mm; l = 1 200 mm</t>
  </si>
  <si>
    <t>1,87*2,04*2*1,05</t>
  </si>
  <si>
    <t>3,50*4,62*2*1,05</t>
  </si>
  <si>
    <t>1,89*2,25*2*1,05</t>
  </si>
  <si>
    <t>14,415*3,37*2*1,05</t>
  </si>
  <si>
    <t>3,53*2*1,05</t>
  </si>
  <si>
    <t>14,415*3,895*2*1,05</t>
  </si>
  <si>
    <t>11,56*1,225*2*1,05</t>
  </si>
  <si>
    <t>11,56*3,37*2*1,05</t>
  </si>
  <si>
    <t>4,20*3,12*2*1,05</t>
  </si>
  <si>
    <t>63151410R</t>
  </si>
  <si>
    <t>deska izolační minerální vlákno; tl. 140,0 mm; R = 3,900 m2K/W; obj. hmotnost 40,00 kg/m3; hydrofobizováno; š = 600,0 mm; l = 1 200 mm</t>
  </si>
  <si>
    <t>(4,875+2,995)*2,95*1,05</t>
  </si>
  <si>
    <t>-0,80*1,60*1,05</t>
  </si>
  <si>
    <t>998713202R00</t>
  </si>
  <si>
    <t>Přesun hmot pro izolace tepelné v objektech výšky do 12 m</t>
  </si>
  <si>
    <t>763613232RV2</t>
  </si>
  <si>
    <t>Lávka z desek š. 800mm, OSB 3 N tl. 1x25 mm, podkladní rošt, D+M</t>
  </si>
  <si>
    <t xml:space="preserve">m     </t>
  </si>
  <si>
    <t>o	budou provedeny revizní lávky v prostoru půdy nad 2NP z OSB desek v tl. 25 mm, šířka 800 mm. Pro záklop bude využito pomocného křížového roštu z OSB desek základní výšky min. 200 mm a impregnovaných dřevěných latí. OSB desky se zasouvají křížem ve drážkách vyfrézovaných s roztečí po 625 mm. Z vrchu bude na desky rozmístěn pomocný laťový rošt 50x30 mm s roztečí po 625 mm a  na ně přikotven vrchní záklop.</t>
  </si>
  <si>
    <t>14,415+1,285+2,71+11,31+1,185+1,61+1,285+11,42+2,905</t>
  </si>
  <si>
    <t>113106231R00</t>
  </si>
  <si>
    <t>Rozebrání dlažeb, panelů vozovek a ploch s jakoukoliv výplní spár _x000D_
 v jakékoliv ploše, ze zámkové dlažky, kladených do lože z kameniva</t>
  </si>
  <si>
    <t>822-1</t>
  </si>
  <si>
    <t>s přemístěním hmot na skládku na vzdálenost do 3 m nebo s naložením na dopravní prostředek</t>
  </si>
  <si>
    <t>(2,51+2,37+1,405+4,915+0,995+6,53+1,34)*0,50</t>
  </si>
  <si>
    <t>113201111R00</t>
  </si>
  <si>
    <t>Vytrhání obrub chodníkových ležatých</t>
  </si>
  <si>
    <t>s vybouráním lože, s přemístěním hmot na skládku na vzdálenost do 3 m nebo naložením na dopravní prostředek</t>
  </si>
  <si>
    <t>0,30+6,53+0,995+5,425+1,405+3,29+1,405+5,332+0,995</t>
  </si>
  <si>
    <t>139601101R00</t>
  </si>
  <si>
    <t>Ruční výkop jam, rýh a šachet v hornině tř. 1 - 2</t>
  </si>
  <si>
    <t>Viz TZ kap.úpravy v exteriéru</t>
  </si>
  <si>
    <t>JZ : 0,64*0,50*0,60</t>
  </si>
  <si>
    <t>10,815*1,00*0,60</t>
  </si>
  <si>
    <t>(2,49+1,61)*0,50*0,60</t>
  </si>
  <si>
    <t>2,335*0,50*0,60</t>
  </si>
  <si>
    <t>(2,43+5,64+2,04)*0,50*0,60</t>
  </si>
  <si>
    <t>2,51*1,00*0,60</t>
  </si>
  <si>
    <t>(1,63+2,37)*0,50*0,60</t>
  </si>
  <si>
    <t>5,33*1,00*0,60</t>
  </si>
  <si>
    <t>(1,405+2,895+1,405)*0,50*0,60</t>
  </si>
  <si>
    <t>5,40*0,50*0,60</t>
  </si>
  <si>
    <t>15,54*0,50*0,60</t>
  </si>
  <si>
    <t>162501102R00</t>
  </si>
  <si>
    <t>Vodorovné přemístění výkopku z hor.1-4 do 3000 m</t>
  </si>
  <si>
    <t>25,542</t>
  </si>
  <si>
    <t>174101102R00</t>
  </si>
  <si>
    <t>Zásyp ruční se zhutněním</t>
  </si>
  <si>
    <t>JZ : 0,64*0,25*0,60</t>
  </si>
  <si>
    <t>10,815*0,75*0,60</t>
  </si>
  <si>
    <t>(2,49+1,61)*0,25*0,60</t>
  </si>
  <si>
    <t>2,335*0,25*0,60</t>
  </si>
  <si>
    <t>(2,43+5,64+2,04)*0,25*0,60</t>
  </si>
  <si>
    <t>2,51*0,75*0,60</t>
  </si>
  <si>
    <t>(1,63+2,37)*0,25*0,60</t>
  </si>
  <si>
    <t>5,33*0,75*0,60</t>
  </si>
  <si>
    <t>(1,405+2,895+1,405)*0,25*0,60</t>
  </si>
  <si>
    <t>5,40*0,25*0,60</t>
  </si>
  <si>
    <t>15,54*0,25*0,60</t>
  </si>
  <si>
    <t>181301101R00</t>
  </si>
  <si>
    <t>Rozprostření ornice, rovina, tl. do 10 cm do 500m2</t>
  </si>
  <si>
    <t>36,41*1,00</t>
  </si>
  <si>
    <t>180400020RA0</t>
  </si>
  <si>
    <t>Založení trávníku parkového, rovina, dodání osiva</t>
  </si>
  <si>
    <t>Včetně prvního pokosení, naložení odpadu a odvezení do 20 km, se složením.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</si>
  <si>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</si>
  <si>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</si>
  <si>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</si>
  <si>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 xml:space="preserve">nová : </t>
  </si>
  <si>
    <t>13,205*2,305</t>
  </si>
  <si>
    <t>2,43*1,61</t>
  </si>
  <si>
    <t>2,29*3,115</t>
  </si>
  <si>
    <t>5,72*1,505</t>
  </si>
  <si>
    <t>3,135*2,04</t>
  </si>
  <si>
    <t>stávající : (2,51+2,37+1,405+4,915+0,995+6,53+1,34)*0,50</t>
  </si>
  <si>
    <t>564851111R00</t>
  </si>
  <si>
    <t>Podklad ze štěrkodrti po zhutnění tloušťky 15 cm</t>
  </si>
  <si>
    <t>59245020R</t>
  </si>
  <si>
    <t>dlažba betonová zámková, dvouvrstvá; kost; l = 200 mm; š = 165 mm; tl. 60,0 mm; šedá</t>
  </si>
  <si>
    <t>13,205*2,305*1,05</t>
  </si>
  <si>
    <t>2,43*1,61*1,05</t>
  </si>
  <si>
    <t>2,29*3,115*1,05</t>
  </si>
  <si>
    <t>5,72*1,505*1,05</t>
  </si>
  <si>
    <t>3,135*2,04*1,05</t>
  </si>
  <si>
    <t>639571210R00</t>
  </si>
  <si>
    <t>Okapový chodník podél budovy z kačírku z kačírku, tloušťky 100 mm</t>
  </si>
  <si>
    <t>bez obrubníku a bez textílie</t>
  </si>
  <si>
    <t>(8,07+1,325)*0,50</t>
  </si>
  <si>
    <t>639571311R00</t>
  </si>
  <si>
    <t>Okapový chodník podél budovy z kačírku textilie proti prorůstání, 45 g/m2</t>
  </si>
  <si>
    <t>916561111R00</t>
  </si>
  <si>
    <t>Osazení záhon.obrubníků do lože z C 12/15 s opěrou</t>
  </si>
  <si>
    <t xml:space="preserve">nový : </t>
  </si>
  <si>
    <t>8,07+1,325</t>
  </si>
  <si>
    <t>13,05+4,71+9,255</t>
  </si>
  <si>
    <t xml:space="preserve">stávající : </t>
  </si>
  <si>
    <t>592173060R</t>
  </si>
  <si>
    <t>Obrubník chodníkový 100/8/25 šedý</t>
  </si>
  <si>
    <t>36,41*1,05</t>
  </si>
  <si>
    <t>998223011R00</t>
  </si>
  <si>
    <t>Přesun hmot, pozemní komunikace, kryt dlážděný</t>
  </si>
  <si>
    <t>Všechny  vlastní položky jsou oceněny jako kompletizované, včetně všech potřebných prací a materiálů, včetně lešení, přesunu hmot, likvidace suti atd.</t>
  </si>
  <si>
    <t>Rekonstrukce hromosvodné soustavy, dle samostatného projektu, D+M</t>
  </si>
  <si>
    <t>soubor</t>
  </si>
  <si>
    <t>Všechny R-položky jsou oceněny jako kompletizované, včetně všech potřebných prací a materiálů, včetně lešení, přesunu hmot, likvidace suti atd.</t>
  </si>
  <si>
    <t>9-01</t>
  </si>
  <si>
    <t>VRN výstržné tabulky, informační tabule dle plánu BOZP</t>
  </si>
  <si>
    <t>Kompletní specifikace pro nacenění položky je uvedena v plánu BOZP, který je nedílnou součástí PD</t>
  </si>
  <si>
    <t>9-02</t>
  </si>
  <si>
    <t>VRN vybudování zařízení staveniště dle POV</t>
  </si>
  <si>
    <t>Bližší specifikace dle výkresi Situace POV, a souhrnné technické zprávy</t>
  </si>
  <si>
    <t>9-03</t>
  </si>
  <si>
    <t>VRN provoz zařízení staveniště dle POV</t>
  </si>
  <si>
    <t>9-04</t>
  </si>
  <si>
    <t>VRN odstranění zařízení staveniště dle POV</t>
  </si>
  <si>
    <t>9-05</t>
  </si>
  <si>
    <t>Průzkum výskytu chráněných živočišných druhů</t>
  </si>
  <si>
    <t>ornitologický a chiropterologický průzkum před zahájením stavební činnosti, na základě kterého bude navržen bezkonfliktní postup stavebních prací s ohledem na chráněné živočišné druhy žijící na objektu</t>
  </si>
  <si>
    <t>Viz souhrnná technická zpráva</t>
  </si>
  <si>
    <t>9-06</t>
  </si>
  <si>
    <t>Dokumentace skutečného provedení stavby dle návrhu obchodních podmínek</t>
  </si>
  <si>
    <t>9-07</t>
  </si>
  <si>
    <t>Pojištění dle návrhu obchodních podmínek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</si>
</sst>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20" fillId="0" borderId="0" xfId="0" applyNumberFormat="1" applyFont="1" applyBorder="1" applyAlignment="1">
      <alignment horizontal="center" vertical="top" wrapText="1" shrinkToFit="1"/>
    </xf>
    <xf numFmtId="0" fontId="20" fillId="0" borderId="0" xfId="0" applyNumberFormat="1" applyFont="1" applyBorder="1" applyAlignment="1">
      <alignment vertical="top" wrapText="1" shrinkToFit="1"/>
    </xf>
    <xf numFmtId="0" fontId="21" fillId="0" borderId="0" xfId="0" applyNumberFormat="1" applyFont="1" applyBorder="1" applyAlignment="1">
      <alignment horizontal="center" vertical="top" wrapText="1" shrinkToFit="1"/>
    </xf>
    <xf numFmtId="0" fontId="21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2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0" fontId="19" fillId="0" borderId="0" xfId="0" quotePrefix="1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left" vertical="top" wrapText="1"/>
    </xf>
    <xf numFmtId="0" fontId="20" fillId="0" borderId="0" xfId="0" quotePrefix="1" applyNumberFormat="1" applyFont="1" applyBorder="1" applyAlignment="1">
      <alignment horizontal="left" vertical="top" wrapText="1"/>
    </xf>
    <xf numFmtId="0" fontId="21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49" fontId="16" fillId="6" borderId="40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10" t="s">
        <v>39</v>
      </c>
      <c r="B2" s="210"/>
      <c r="C2" s="210"/>
      <c r="D2" s="210"/>
      <c r="E2" s="210"/>
      <c r="F2" s="210"/>
      <c r="G2" s="210"/>
    </row>
  </sheetData>
  <sheetProtection algorithmName="SHA-512" hashValue="WjZDTTokVjZHcxjWlwf/gUT21UkvYKKnK3WX7jdcv6tQ07hmZyG1HZPHkjrI1Z0jijfvTl334f8pHC8KClsaSg==" saltValue="b4yLbmiv7FmWjeVbGlFbl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128</v>
      </c>
      <c r="B1" s="263"/>
      <c r="C1" s="263"/>
      <c r="D1" s="263"/>
      <c r="E1" s="263"/>
      <c r="F1" s="263"/>
      <c r="G1" s="263"/>
      <c r="AG1" t="s">
        <v>129</v>
      </c>
    </row>
    <row r="2" spans="1:60" ht="24.95" customHeight="1" x14ac:dyDescent="0.2">
      <c r="A2" s="142" t="s">
        <v>7</v>
      </c>
      <c r="B2" s="77" t="s">
        <v>43</v>
      </c>
      <c r="C2" s="264" t="s">
        <v>44</v>
      </c>
      <c r="D2" s="265"/>
      <c r="E2" s="265"/>
      <c r="F2" s="265"/>
      <c r="G2" s="266"/>
      <c r="AG2" t="s">
        <v>130</v>
      </c>
    </row>
    <row r="3" spans="1:60" ht="24.95" customHeight="1" x14ac:dyDescent="0.2">
      <c r="A3" s="142" t="s">
        <v>8</v>
      </c>
      <c r="B3" s="77" t="s">
        <v>46</v>
      </c>
      <c r="C3" s="264" t="s">
        <v>47</v>
      </c>
      <c r="D3" s="265"/>
      <c r="E3" s="265"/>
      <c r="F3" s="265"/>
      <c r="G3" s="266"/>
      <c r="AC3" s="89" t="s">
        <v>130</v>
      </c>
      <c r="AG3" t="s">
        <v>131</v>
      </c>
    </row>
    <row r="4" spans="1:60" ht="24.95" customHeight="1" x14ac:dyDescent="0.2">
      <c r="A4" s="143" t="s">
        <v>9</v>
      </c>
      <c r="B4" s="144" t="s">
        <v>59</v>
      </c>
      <c r="C4" s="267" t="s">
        <v>60</v>
      </c>
      <c r="D4" s="268"/>
      <c r="E4" s="268"/>
      <c r="F4" s="268"/>
      <c r="G4" s="269"/>
      <c r="AG4" t="s">
        <v>132</v>
      </c>
    </row>
    <row r="5" spans="1:60" x14ac:dyDescent="0.2">
      <c r="D5" s="141"/>
    </row>
    <row r="6" spans="1:60" ht="38.25" x14ac:dyDescent="0.2">
      <c r="A6" s="146" t="s">
        <v>133</v>
      </c>
      <c r="B6" s="148" t="s">
        <v>134</v>
      </c>
      <c r="C6" s="148" t="s">
        <v>135</v>
      </c>
      <c r="D6" s="147" t="s">
        <v>136</v>
      </c>
      <c r="E6" s="146" t="s">
        <v>137</v>
      </c>
      <c r="F6" s="145" t="s">
        <v>138</v>
      </c>
      <c r="G6" s="146" t="s">
        <v>29</v>
      </c>
      <c r="H6" s="149" t="s">
        <v>30</v>
      </c>
      <c r="I6" s="149" t="s">
        <v>139</v>
      </c>
      <c r="J6" s="149" t="s">
        <v>31</v>
      </c>
      <c r="K6" s="149" t="s">
        <v>140</v>
      </c>
      <c r="L6" s="149" t="s">
        <v>141</v>
      </c>
      <c r="M6" s="149" t="s">
        <v>142</v>
      </c>
      <c r="N6" s="149" t="s">
        <v>143</v>
      </c>
      <c r="O6" s="149" t="s">
        <v>144</v>
      </c>
      <c r="P6" s="149" t="s">
        <v>145</v>
      </c>
      <c r="Q6" s="149" t="s">
        <v>146</v>
      </c>
      <c r="R6" s="149" t="s">
        <v>147</v>
      </c>
      <c r="S6" s="149" t="s">
        <v>148</v>
      </c>
      <c r="T6" s="149" t="s">
        <v>149</v>
      </c>
      <c r="U6" s="149" t="s">
        <v>150</v>
      </c>
      <c r="V6" s="149" t="s">
        <v>151</v>
      </c>
      <c r="W6" s="149" t="s">
        <v>152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74" t="s">
        <v>153</v>
      </c>
      <c r="B8" s="175" t="s">
        <v>65</v>
      </c>
      <c r="C8" s="197" t="s">
        <v>66</v>
      </c>
      <c r="D8" s="176"/>
      <c r="E8" s="177"/>
      <c r="F8" s="178"/>
      <c r="G8" s="178">
        <f>SUMIF(AG9:AG12,"&lt;&gt;NOR",G9:G12)</f>
        <v>0</v>
      </c>
      <c r="H8" s="178"/>
      <c r="I8" s="178">
        <f>SUM(I9:I12)</f>
        <v>0</v>
      </c>
      <c r="J8" s="178"/>
      <c r="K8" s="178">
        <f>SUM(K9:K12)</f>
        <v>0</v>
      </c>
      <c r="L8" s="178"/>
      <c r="M8" s="178">
        <f>SUM(M9:M12)</f>
        <v>0</v>
      </c>
      <c r="N8" s="178"/>
      <c r="O8" s="178">
        <f>SUM(O9:O12)</f>
        <v>0</v>
      </c>
      <c r="P8" s="178"/>
      <c r="Q8" s="178">
        <f>SUM(Q9:Q12)</f>
        <v>0</v>
      </c>
      <c r="R8" s="178"/>
      <c r="S8" s="178"/>
      <c r="T8" s="179"/>
      <c r="U8" s="173"/>
      <c r="V8" s="173">
        <f>SUM(V9:V12)</f>
        <v>0</v>
      </c>
      <c r="W8" s="173"/>
      <c r="AG8" t="s">
        <v>154</v>
      </c>
    </row>
    <row r="9" spans="1:60" outlineLevel="1" x14ac:dyDescent="0.2">
      <c r="A9" s="180">
        <v>1</v>
      </c>
      <c r="B9" s="181" t="s">
        <v>155</v>
      </c>
      <c r="C9" s="198" t="s">
        <v>156</v>
      </c>
      <c r="D9" s="182"/>
      <c r="E9" s="183">
        <v>0</v>
      </c>
      <c r="F9" s="184"/>
      <c r="G9" s="185">
        <f>ROUND(E9*F9,2)</f>
        <v>0</v>
      </c>
      <c r="H9" s="184"/>
      <c r="I9" s="185">
        <f>ROUND(E9*H9,2)</f>
        <v>0</v>
      </c>
      <c r="J9" s="184"/>
      <c r="K9" s="185">
        <f>ROUND(E9*J9,2)</f>
        <v>0</v>
      </c>
      <c r="L9" s="185">
        <v>21</v>
      </c>
      <c r="M9" s="185">
        <f>G9*(1+L9/100)</f>
        <v>0</v>
      </c>
      <c r="N9" s="185">
        <v>0</v>
      </c>
      <c r="O9" s="185">
        <f>ROUND(E9*N9,2)</f>
        <v>0</v>
      </c>
      <c r="P9" s="185">
        <v>0</v>
      </c>
      <c r="Q9" s="185">
        <f>ROUND(E9*P9,2)</f>
        <v>0</v>
      </c>
      <c r="R9" s="185"/>
      <c r="S9" s="185" t="s">
        <v>157</v>
      </c>
      <c r="T9" s="186" t="s">
        <v>158</v>
      </c>
      <c r="U9" s="160">
        <v>0</v>
      </c>
      <c r="V9" s="160">
        <f>ROUND(E9*U9,2)</f>
        <v>0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159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22.5" outlineLevel="1" x14ac:dyDescent="0.2">
      <c r="A10" s="157"/>
      <c r="B10" s="158"/>
      <c r="C10" s="257" t="s">
        <v>160</v>
      </c>
      <c r="D10" s="258"/>
      <c r="E10" s="258"/>
      <c r="F10" s="258"/>
      <c r="G10" s="25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161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87" t="str">
        <f>C10</f>
        <v>Rozpočet je zpracován dle projektové dokumentace "SNÍŽENÍ ENERGETICKÉ NÁROČNOSTI BUDOVY D NEMOCNICE HUSTOPEČE" - technické zprávy, výkresové dokumentace, požárně bezpečnostního řešení.</v>
      </c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99" t="s">
        <v>162</v>
      </c>
      <c r="D11" s="162"/>
      <c r="E11" s="163"/>
      <c r="F11" s="164"/>
      <c r="G11" s="164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161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2.5" outlineLevel="1" x14ac:dyDescent="0.2">
      <c r="A12" s="157"/>
      <c r="B12" s="158"/>
      <c r="C12" s="259" t="s">
        <v>974</v>
      </c>
      <c r="D12" s="260"/>
      <c r="E12" s="260"/>
      <c r="F12" s="260"/>
      <c r="G12" s="2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161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87" t="str">
        <f>C12</f>
        <v>Všechny R-položky jsou oceněny jako kompletizované, včetně všech potřebných prací a materiálů, včetně lešení, přesunu hmot, likvidace suti atd.</v>
      </c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74" t="s">
        <v>153</v>
      </c>
      <c r="B13" s="175" t="s">
        <v>79</v>
      </c>
      <c r="C13" s="197" t="s">
        <v>80</v>
      </c>
      <c r="D13" s="176"/>
      <c r="E13" s="177"/>
      <c r="F13" s="178"/>
      <c r="G13" s="178">
        <f>SUMIF(AG14:AG26,"&lt;&gt;NOR",G14:G26)</f>
        <v>0</v>
      </c>
      <c r="H13" s="178"/>
      <c r="I13" s="178">
        <f>SUM(I14:I26)</f>
        <v>0</v>
      </c>
      <c r="J13" s="178"/>
      <c r="K13" s="178">
        <f>SUM(K14:K26)</f>
        <v>0</v>
      </c>
      <c r="L13" s="178"/>
      <c r="M13" s="178">
        <f>SUM(M14:M26)</f>
        <v>0</v>
      </c>
      <c r="N13" s="178"/>
      <c r="O13" s="178">
        <f>SUM(O14:O26)</f>
        <v>0</v>
      </c>
      <c r="P13" s="178"/>
      <c r="Q13" s="178">
        <f>SUM(Q14:Q26)</f>
        <v>0</v>
      </c>
      <c r="R13" s="178"/>
      <c r="S13" s="178"/>
      <c r="T13" s="179"/>
      <c r="U13" s="173"/>
      <c r="V13" s="173">
        <f>SUM(V14:V26)</f>
        <v>0</v>
      </c>
      <c r="W13" s="173"/>
      <c r="AG13" t="s">
        <v>154</v>
      </c>
    </row>
    <row r="14" spans="1:60" outlineLevel="1" x14ac:dyDescent="0.2">
      <c r="A14" s="180">
        <v>2</v>
      </c>
      <c r="B14" s="181" t="s">
        <v>975</v>
      </c>
      <c r="C14" s="198" t="s">
        <v>976</v>
      </c>
      <c r="D14" s="182" t="s">
        <v>973</v>
      </c>
      <c r="E14" s="183">
        <v>1</v>
      </c>
      <c r="F14" s="184"/>
      <c r="G14" s="185">
        <f>ROUND(E14*F14,2)</f>
        <v>0</v>
      </c>
      <c r="H14" s="184"/>
      <c r="I14" s="185">
        <f>ROUND(E14*H14,2)</f>
        <v>0</v>
      </c>
      <c r="J14" s="184"/>
      <c r="K14" s="185">
        <f>ROUND(E14*J14,2)</f>
        <v>0</v>
      </c>
      <c r="L14" s="185">
        <v>21</v>
      </c>
      <c r="M14" s="185">
        <f>G14*(1+L14/100)</f>
        <v>0</v>
      </c>
      <c r="N14" s="185">
        <v>0</v>
      </c>
      <c r="O14" s="185">
        <f>ROUND(E14*N14,2)</f>
        <v>0</v>
      </c>
      <c r="P14" s="185">
        <v>0</v>
      </c>
      <c r="Q14" s="185">
        <f>ROUND(E14*P14,2)</f>
        <v>0</v>
      </c>
      <c r="R14" s="185"/>
      <c r="S14" s="185" t="s">
        <v>157</v>
      </c>
      <c r="T14" s="186" t="s">
        <v>158</v>
      </c>
      <c r="U14" s="160">
        <v>0</v>
      </c>
      <c r="V14" s="160">
        <f>ROUND(E14*U14,2)</f>
        <v>0</v>
      </c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159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257" t="s">
        <v>977</v>
      </c>
      <c r="D15" s="258"/>
      <c r="E15" s="258"/>
      <c r="F15" s="258"/>
      <c r="G15" s="258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161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80">
        <v>3</v>
      </c>
      <c r="B16" s="181" t="s">
        <v>978</v>
      </c>
      <c r="C16" s="198" t="s">
        <v>979</v>
      </c>
      <c r="D16" s="182" t="s">
        <v>973</v>
      </c>
      <c r="E16" s="183">
        <v>1</v>
      </c>
      <c r="F16" s="184"/>
      <c r="G16" s="185">
        <f>ROUND(E16*F16,2)</f>
        <v>0</v>
      </c>
      <c r="H16" s="184"/>
      <c r="I16" s="185">
        <f>ROUND(E16*H16,2)</f>
        <v>0</v>
      </c>
      <c r="J16" s="184"/>
      <c r="K16" s="185">
        <f>ROUND(E16*J16,2)</f>
        <v>0</v>
      </c>
      <c r="L16" s="185">
        <v>21</v>
      </c>
      <c r="M16" s="185">
        <f>G16*(1+L16/100)</f>
        <v>0</v>
      </c>
      <c r="N16" s="185">
        <v>0</v>
      </c>
      <c r="O16" s="185">
        <f>ROUND(E16*N16,2)</f>
        <v>0</v>
      </c>
      <c r="P16" s="185">
        <v>0</v>
      </c>
      <c r="Q16" s="185">
        <f>ROUND(E16*P16,2)</f>
        <v>0</v>
      </c>
      <c r="R16" s="185"/>
      <c r="S16" s="185" t="s">
        <v>157</v>
      </c>
      <c r="T16" s="186" t="s">
        <v>158</v>
      </c>
      <c r="U16" s="160">
        <v>0</v>
      </c>
      <c r="V16" s="160">
        <f>ROUND(E16*U16,2)</f>
        <v>0</v>
      </c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159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257" t="s">
        <v>980</v>
      </c>
      <c r="D17" s="258"/>
      <c r="E17" s="258"/>
      <c r="F17" s="258"/>
      <c r="G17" s="258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161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80">
        <v>4</v>
      </c>
      <c r="B18" s="181" t="s">
        <v>981</v>
      </c>
      <c r="C18" s="198" t="s">
        <v>982</v>
      </c>
      <c r="D18" s="182" t="s">
        <v>973</v>
      </c>
      <c r="E18" s="183">
        <v>1</v>
      </c>
      <c r="F18" s="184"/>
      <c r="G18" s="185">
        <f>ROUND(E18*F18,2)</f>
        <v>0</v>
      </c>
      <c r="H18" s="184"/>
      <c r="I18" s="185">
        <f>ROUND(E18*H18,2)</f>
        <v>0</v>
      </c>
      <c r="J18" s="184"/>
      <c r="K18" s="185">
        <f>ROUND(E18*J18,2)</f>
        <v>0</v>
      </c>
      <c r="L18" s="185">
        <v>21</v>
      </c>
      <c r="M18" s="185">
        <f>G18*(1+L18/100)</f>
        <v>0</v>
      </c>
      <c r="N18" s="185">
        <v>0</v>
      </c>
      <c r="O18" s="185">
        <f>ROUND(E18*N18,2)</f>
        <v>0</v>
      </c>
      <c r="P18" s="185">
        <v>0</v>
      </c>
      <c r="Q18" s="185">
        <f>ROUND(E18*P18,2)</f>
        <v>0</v>
      </c>
      <c r="R18" s="185"/>
      <c r="S18" s="185" t="s">
        <v>157</v>
      </c>
      <c r="T18" s="186" t="s">
        <v>158</v>
      </c>
      <c r="U18" s="160">
        <v>0</v>
      </c>
      <c r="V18" s="160">
        <f>ROUND(E18*U18,2)</f>
        <v>0</v>
      </c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159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257" t="s">
        <v>980</v>
      </c>
      <c r="D19" s="258"/>
      <c r="E19" s="258"/>
      <c r="F19" s="258"/>
      <c r="G19" s="258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161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80">
        <v>5</v>
      </c>
      <c r="B20" s="181" t="s">
        <v>983</v>
      </c>
      <c r="C20" s="198" t="s">
        <v>984</v>
      </c>
      <c r="D20" s="182" t="s">
        <v>973</v>
      </c>
      <c r="E20" s="183">
        <v>1</v>
      </c>
      <c r="F20" s="184"/>
      <c r="G20" s="185">
        <f>ROUND(E20*F20,2)</f>
        <v>0</v>
      </c>
      <c r="H20" s="184"/>
      <c r="I20" s="185">
        <f>ROUND(E20*H20,2)</f>
        <v>0</v>
      </c>
      <c r="J20" s="184"/>
      <c r="K20" s="185">
        <f>ROUND(E20*J20,2)</f>
        <v>0</v>
      </c>
      <c r="L20" s="185">
        <v>21</v>
      </c>
      <c r="M20" s="185">
        <f>G20*(1+L20/100)</f>
        <v>0</v>
      </c>
      <c r="N20" s="185">
        <v>0</v>
      </c>
      <c r="O20" s="185">
        <f>ROUND(E20*N20,2)</f>
        <v>0</v>
      </c>
      <c r="P20" s="185">
        <v>0</v>
      </c>
      <c r="Q20" s="185">
        <f>ROUND(E20*P20,2)</f>
        <v>0</v>
      </c>
      <c r="R20" s="185"/>
      <c r="S20" s="185" t="s">
        <v>157</v>
      </c>
      <c r="T20" s="186" t="s">
        <v>158</v>
      </c>
      <c r="U20" s="160">
        <v>0</v>
      </c>
      <c r="V20" s="160">
        <f>ROUND(E20*U20,2)</f>
        <v>0</v>
      </c>
      <c r="W20" s="160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159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57"/>
      <c r="B21" s="158"/>
      <c r="C21" s="257" t="s">
        <v>980</v>
      </c>
      <c r="D21" s="258"/>
      <c r="E21" s="258"/>
      <c r="F21" s="258"/>
      <c r="G21" s="258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161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80">
        <v>6</v>
      </c>
      <c r="B22" s="181" t="s">
        <v>985</v>
      </c>
      <c r="C22" s="198" t="s">
        <v>986</v>
      </c>
      <c r="D22" s="182" t="s">
        <v>973</v>
      </c>
      <c r="E22" s="183">
        <v>1</v>
      </c>
      <c r="F22" s="184"/>
      <c r="G22" s="185">
        <f>ROUND(E22*F22,2)</f>
        <v>0</v>
      </c>
      <c r="H22" s="184"/>
      <c r="I22" s="185">
        <f>ROUND(E22*H22,2)</f>
        <v>0</v>
      </c>
      <c r="J22" s="184"/>
      <c r="K22" s="185">
        <f>ROUND(E22*J22,2)</f>
        <v>0</v>
      </c>
      <c r="L22" s="185">
        <v>21</v>
      </c>
      <c r="M22" s="185">
        <f>G22*(1+L22/100)</f>
        <v>0</v>
      </c>
      <c r="N22" s="185">
        <v>0</v>
      </c>
      <c r="O22" s="185">
        <f>ROUND(E22*N22,2)</f>
        <v>0</v>
      </c>
      <c r="P22" s="185">
        <v>0</v>
      </c>
      <c r="Q22" s="185">
        <f>ROUND(E22*P22,2)</f>
        <v>0</v>
      </c>
      <c r="R22" s="185"/>
      <c r="S22" s="185" t="s">
        <v>157</v>
      </c>
      <c r="T22" s="186" t="s">
        <v>158</v>
      </c>
      <c r="U22" s="160">
        <v>0</v>
      </c>
      <c r="V22" s="160">
        <f>ROUND(E22*U22,2)</f>
        <v>0</v>
      </c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159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ht="22.5" outlineLevel="1" x14ac:dyDescent="0.2">
      <c r="A23" s="157"/>
      <c r="B23" s="158"/>
      <c r="C23" s="257" t="s">
        <v>987</v>
      </c>
      <c r="D23" s="258"/>
      <c r="E23" s="258"/>
      <c r="F23" s="258"/>
      <c r="G23" s="258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161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87" t="str">
        <f>C23</f>
        <v>ornitologický a chiropterologický průzkum před zahájením stavební činnosti, na základě kterého bude navržen bezkonfliktní postup stavebních prací s ohledem na chráněné živočišné druhy žijící na objektu</v>
      </c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259" t="s">
        <v>988</v>
      </c>
      <c r="D24" s="260"/>
      <c r="E24" s="260"/>
      <c r="F24" s="260"/>
      <c r="G24" s="2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161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88">
        <v>7</v>
      </c>
      <c r="B25" s="189" t="s">
        <v>989</v>
      </c>
      <c r="C25" s="205" t="s">
        <v>990</v>
      </c>
      <c r="D25" s="190" t="s">
        <v>973</v>
      </c>
      <c r="E25" s="191">
        <v>1</v>
      </c>
      <c r="F25" s="192"/>
      <c r="G25" s="193">
        <f>ROUND(E25*F25,2)</f>
        <v>0</v>
      </c>
      <c r="H25" s="192"/>
      <c r="I25" s="193">
        <f>ROUND(E25*H25,2)</f>
        <v>0</v>
      </c>
      <c r="J25" s="192"/>
      <c r="K25" s="193">
        <f>ROUND(E25*J25,2)</f>
        <v>0</v>
      </c>
      <c r="L25" s="193">
        <v>21</v>
      </c>
      <c r="M25" s="193">
        <f>G25*(1+L25/100)</f>
        <v>0</v>
      </c>
      <c r="N25" s="193">
        <v>0</v>
      </c>
      <c r="O25" s="193">
        <f>ROUND(E25*N25,2)</f>
        <v>0</v>
      </c>
      <c r="P25" s="193">
        <v>0</v>
      </c>
      <c r="Q25" s="193">
        <f>ROUND(E25*P25,2)</f>
        <v>0</v>
      </c>
      <c r="R25" s="193"/>
      <c r="S25" s="193" t="s">
        <v>157</v>
      </c>
      <c r="T25" s="194" t="s">
        <v>158</v>
      </c>
      <c r="U25" s="160">
        <v>0</v>
      </c>
      <c r="V25" s="160">
        <f>ROUND(E25*U25,2)</f>
        <v>0</v>
      </c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159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80">
        <v>8</v>
      </c>
      <c r="B26" s="181" t="s">
        <v>991</v>
      </c>
      <c r="C26" s="198" t="s">
        <v>992</v>
      </c>
      <c r="D26" s="182" t="s">
        <v>973</v>
      </c>
      <c r="E26" s="183">
        <v>1</v>
      </c>
      <c r="F26" s="184"/>
      <c r="G26" s="185">
        <f>ROUND(E26*F26,2)</f>
        <v>0</v>
      </c>
      <c r="H26" s="184"/>
      <c r="I26" s="185">
        <f>ROUND(E26*H26,2)</f>
        <v>0</v>
      </c>
      <c r="J26" s="184"/>
      <c r="K26" s="185">
        <f>ROUND(E26*J26,2)</f>
        <v>0</v>
      </c>
      <c r="L26" s="185">
        <v>21</v>
      </c>
      <c r="M26" s="185">
        <f>G26*(1+L26/100)</f>
        <v>0</v>
      </c>
      <c r="N26" s="185">
        <v>0</v>
      </c>
      <c r="O26" s="185">
        <f>ROUND(E26*N26,2)</f>
        <v>0</v>
      </c>
      <c r="P26" s="185">
        <v>0</v>
      </c>
      <c r="Q26" s="185">
        <f>ROUND(E26*P26,2)</f>
        <v>0</v>
      </c>
      <c r="R26" s="185"/>
      <c r="S26" s="185" t="s">
        <v>157</v>
      </c>
      <c r="T26" s="186" t="s">
        <v>158</v>
      </c>
      <c r="U26" s="160">
        <v>0</v>
      </c>
      <c r="V26" s="160">
        <f>ROUND(E26*U26,2)</f>
        <v>0</v>
      </c>
      <c r="W26" s="16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159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x14ac:dyDescent="0.2">
      <c r="A27" s="5"/>
      <c r="B27" s="6"/>
      <c r="C27" s="207"/>
      <c r="D27" s="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AE27">
        <v>15</v>
      </c>
      <c r="AF27">
        <v>21</v>
      </c>
    </row>
    <row r="28" spans="1:60" x14ac:dyDescent="0.2">
      <c r="A28" s="153"/>
      <c r="B28" s="154" t="s">
        <v>29</v>
      </c>
      <c r="C28" s="208"/>
      <c r="D28" s="155"/>
      <c r="E28" s="156"/>
      <c r="F28" s="156"/>
      <c r="G28" s="196">
        <f>G8+G13</f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AE28">
        <f>SUMIF(L7:L26,AE27,G7:G26)</f>
        <v>0</v>
      </c>
      <c r="AF28">
        <f>SUMIF(L7:L26,AF27,G7:G26)</f>
        <v>0</v>
      </c>
      <c r="AG28" t="s">
        <v>311</v>
      </c>
    </row>
    <row r="29" spans="1:60" x14ac:dyDescent="0.2">
      <c r="C29" s="209"/>
      <c r="D29" s="141"/>
      <c r="AG29" t="s">
        <v>312</v>
      </c>
    </row>
    <row r="30" spans="1:60" x14ac:dyDescent="0.2">
      <c r="D30" s="141"/>
    </row>
    <row r="31" spans="1:60" x14ac:dyDescent="0.2">
      <c r="D31" s="141"/>
    </row>
    <row r="32" spans="1:60" x14ac:dyDescent="0.2">
      <c r="D32" s="141"/>
    </row>
    <row r="33" spans="4:4" x14ac:dyDescent="0.2">
      <c r="D33" s="141"/>
    </row>
    <row r="34" spans="4:4" x14ac:dyDescent="0.2">
      <c r="D34" s="141"/>
    </row>
    <row r="35" spans="4:4" x14ac:dyDescent="0.2">
      <c r="D35" s="141"/>
    </row>
    <row r="36" spans="4:4" x14ac:dyDescent="0.2">
      <c r="D36" s="141"/>
    </row>
    <row r="37" spans="4:4" x14ac:dyDescent="0.2">
      <c r="D37" s="141"/>
    </row>
    <row r="38" spans="4:4" x14ac:dyDescent="0.2">
      <c r="D38" s="141"/>
    </row>
    <row r="39" spans="4:4" x14ac:dyDescent="0.2">
      <c r="D39" s="141"/>
    </row>
    <row r="40" spans="4:4" x14ac:dyDescent="0.2">
      <c r="D40" s="141"/>
    </row>
    <row r="41" spans="4:4" x14ac:dyDescent="0.2">
      <c r="D41" s="141"/>
    </row>
    <row r="42" spans="4:4" x14ac:dyDescent="0.2">
      <c r="D42" s="141"/>
    </row>
    <row r="43" spans="4:4" x14ac:dyDescent="0.2">
      <c r="D43" s="141"/>
    </row>
    <row r="44" spans="4:4" x14ac:dyDescent="0.2">
      <c r="D44" s="141"/>
    </row>
    <row r="45" spans="4:4" x14ac:dyDescent="0.2">
      <c r="D45" s="141"/>
    </row>
    <row r="46" spans="4:4" x14ac:dyDescent="0.2">
      <c r="D46" s="141"/>
    </row>
    <row r="47" spans="4:4" x14ac:dyDescent="0.2">
      <c r="D47" s="141"/>
    </row>
    <row r="48" spans="4:4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algorithmName="SHA-512" hashValue="z/pLqmQD7umSD08KBWBHfvavHKKDSSjN/YK9yCD/elSeN7p5ZO9TTrs/We6nZubE8BU1mq7sHBrN4Ndpvyz4pw==" saltValue="icIcwBHyynk3nQgaUCmLVg==" spinCount="100000" sheet="1"/>
  <mergeCells count="12">
    <mergeCell ref="C24:G24"/>
    <mergeCell ref="A1:G1"/>
    <mergeCell ref="C2:G2"/>
    <mergeCell ref="C3:G3"/>
    <mergeCell ref="C4:G4"/>
    <mergeCell ref="C10:G10"/>
    <mergeCell ref="C12:G12"/>
    <mergeCell ref="C15:G15"/>
    <mergeCell ref="C17:G17"/>
    <mergeCell ref="C19:G19"/>
    <mergeCell ref="C21:G21"/>
    <mergeCell ref="C23:G2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8"/>
  <sheetViews>
    <sheetView showGridLines="0" topLeftCell="B1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6" t="s">
        <v>41</v>
      </c>
      <c r="C1" s="237"/>
      <c r="D1" s="237"/>
      <c r="E1" s="237"/>
      <c r="F1" s="237"/>
      <c r="G1" s="237"/>
      <c r="H1" s="237"/>
      <c r="I1" s="237"/>
      <c r="J1" s="238"/>
    </row>
    <row r="2" spans="1:15" ht="36" customHeight="1" x14ac:dyDescent="0.2">
      <c r="A2" s="3"/>
      <c r="B2" s="79" t="s">
        <v>22</v>
      </c>
      <c r="C2" s="80"/>
      <c r="D2" s="81" t="s">
        <v>43</v>
      </c>
      <c r="E2" s="242" t="s">
        <v>44</v>
      </c>
      <c r="F2" s="243"/>
      <c r="G2" s="243"/>
      <c r="H2" s="243"/>
      <c r="I2" s="243"/>
      <c r="J2" s="244"/>
      <c r="O2" s="2"/>
    </row>
    <row r="3" spans="1:15" ht="27" hidden="1" customHeight="1" x14ac:dyDescent="0.2">
      <c r="A3" s="3"/>
      <c r="B3" s="82"/>
      <c r="C3" s="80"/>
      <c r="D3" s="83"/>
      <c r="E3" s="245"/>
      <c r="F3" s="246"/>
      <c r="G3" s="246"/>
      <c r="H3" s="246"/>
      <c r="I3" s="246"/>
      <c r="J3" s="247"/>
    </row>
    <row r="4" spans="1:15" ht="23.25" customHeight="1" x14ac:dyDescent="0.2">
      <c r="A4" s="3"/>
      <c r="B4" s="84"/>
      <c r="C4" s="85"/>
      <c r="D4" s="86"/>
      <c r="E4" s="234"/>
      <c r="F4" s="234"/>
      <c r="G4" s="234"/>
      <c r="H4" s="234"/>
      <c r="I4" s="234"/>
      <c r="J4" s="235"/>
    </row>
    <row r="5" spans="1:15" ht="24" customHeight="1" x14ac:dyDescent="0.2">
      <c r="A5" s="3"/>
      <c r="B5" s="47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20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19</v>
      </c>
      <c r="C11" s="4"/>
      <c r="D11" s="249"/>
      <c r="E11" s="249"/>
      <c r="F11" s="249"/>
      <c r="G11" s="249"/>
      <c r="H11" s="27" t="s">
        <v>40</v>
      </c>
      <c r="I11" s="88"/>
      <c r="J11" s="10"/>
    </row>
    <row r="12" spans="1:15" ht="15.75" customHeight="1" x14ac:dyDescent="0.2">
      <c r="A12" s="3"/>
      <c r="B12" s="41"/>
      <c r="C12" s="25"/>
      <c r="D12" s="232"/>
      <c r="E12" s="232"/>
      <c r="F12" s="232"/>
      <c r="G12" s="232"/>
      <c r="H12" s="27" t="s">
        <v>34</v>
      </c>
      <c r="I12" s="88"/>
      <c r="J12" s="10"/>
    </row>
    <row r="13" spans="1:15" ht="15.75" customHeight="1" x14ac:dyDescent="0.2">
      <c r="A13" s="3"/>
      <c r="B13" s="42"/>
      <c r="C13" s="87"/>
      <c r="D13" s="233"/>
      <c r="E13" s="233"/>
      <c r="F13" s="233"/>
      <c r="G13" s="233"/>
      <c r="H13" s="28"/>
      <c r="I13" s="34"/>
      <c r="J13" s="51"/>
    </row>
    <row r="14" spans="1:15" ht="24" hidden="1" customHeight="1" x14ac:dyDescent="0.2">
      <c r="A14" s="3"/>
      <c r="B14" s="66" t="s">
        <v>21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32</v>
      </c>
      <c r="C15" s="72"/>
      <c r="D15" s="53"/>
      <c r="E15" s="248"/>
      <c r="F15" s="248"/>
      <c r="G15" s="250"/>
      <c r="H15" s="250"/>
      <c r="I15" s="250" t="s">
        <v>29</v>
      </c>
      <c r="J15" s="251"/>
    </row>
    <row r="16" spans="1:15" ht="23.25" customHeight="1" x14ac:dyDescent="0.2">
      <c r="A16" s="140" t="s">
        <v>24</v>
      </c>
      <c r="B16" s="57" t="s">
        <v>24</v>
      </c>
      <c r="C16" s="58"/>
      <c r="D16" s="59"/>
      <c r="E16" s="225"/>
      <c r="F16" s="226"/>
      <c r="G16" s="225"/>
      <c r="H16" s="226"/>
      <c r="I16" s="225">
        <f>SUMIF(F55:F84,A16,I55:I84)+SUMIF(F55:F84,"PSU",I55:I84)</f>
        <v>0</v>
      </c>
      <c r="J16" s="227"/>
    </row>
    <row r="17" spans="1:10" ht="23.25" customHeight="1" x14ac:dyDescent="0.2">
      <c r="A17" s="140" t="s">
        <v>25</v>
      </c>
      <c r="B17" s="57" t="s">
        <v>25</v>
      </c>
      <c r="C17" s="58"/>
      <c r="D17" s="59"/>
      <c r="E17" s="225"/>
      <c r="F17" s="226"/>
      <c r="G17" s="225"/>
      <c r="H17" s="226"/>
      <c r="I17" s="225">
        <f>SUMIF(F55:F84,A17,I55:I84)</f>
        <v>0</v>
      </c>
      <c r="J17" s="227"/>
    </row>
    <row r="18" spans="1:10" ht="23.25" customHeight="1" x14ac:dyDescent="0.2">
      <c r="A18" s="140" t="s">
        <v>26</v>
      </c>
      <c r="B18" s="57" t="s">
        <v>26</v>
      </c>
      <c r="C18" s="58"/>
      <c r="D18" s="59"/>
      <c r="E18" s="225"/>
      <c r="F18" s="226"/>
      <c r="G18" s="225"/>
      <c r="H18" s="226"/>
      <c r="I18" s="225">
        <f>SUMIF(F55:F84,A18,I55:I84)</f>
        <v>0</v>
      </c>
      <c r="J18" s="227"/>
    </row>
    <row r="19" spans="1:10" ht="23.25" customHeight="1" x14ac:dyDescent="0.2">
      <c r="A19" s="140" t="s">
        <v>126</v>
      </c>
      <c r="B19" s="57" t="s">
        <v>27</v>
      </c>
      <c r="C19" s="58"/>
      <c r="D19" s="59"/>
      <c r="E19" s="225"/>
      <c r="F19" s="226"/>
      <c r="G19" s="225"/>
      <c r="H19" s="226"/>
      <c r="I19" s="225">
        <f>SUMIF(F55:F84,A19,I55:I84)</f>
        <v>0</v>
      </c>
      <c r="J19" s="227"/>
    </row>
    <row r="20" spans="1:10" ht="23.25" customHeight="1" x14ac:dyDescent="0.2">
      <c r="A20" s="140" t="s">
        <v>127</v>
      </c>
      <c r="B20" s="57" t="s">
        <v>28</v>
      </c>
      <c r="C20" s="58"/>
      <c r="D20" s="59"/>
      <c r="E20" s="225"/>
      <c r="F20" s="226"/>
      <c r="G20" s="225"/>
      <c r="H20" s="226"/>
      <c r="I20" s="225">
        <f>SUMIF(F55:F84,A20,I55:I84)</f>
        <v>0</v>
      </c>
      <c r="J20" s="227"/>
    </row>
    <row r="21" spans="1:10" ht="23.25" customHeight="1" x14ac:dyDescent="0.2">
      <c r="A21" s="3"/>
      <c r="B21" s="74" t="s">
        <v>29</v>
      </c>
      <c r="C21" s="75"/>
      <c r="D21" s="76"/>
      <c r="E21" s="228"/>
      <c r="F21" s="252"/>
      <c r="G21" s="228"/>
      <c r="H21" s="252"/>
      <c r="I21" s="228">
        <f>SUM(I16:J20)</f>
        <v>0</v>
      </c>
      <c r="J21" s="229"/>
    </row>
    <row r="22" spans="1:10" ht="33" customHeight="1" x14ac:dyDescent="0.2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12</v>
      </c>
      <c r="C23" s="58"/>
      <c r="D23" s="59"/>
      <c r="E23" s="60">
        <v>15</v>
      </c>
      <c r="F23" s="61" t="s">
        <v>0</v>
      </c>
      <c r="G23" s="223">
        <f>ZakladDPHSniVypocet</f>
        <v>0</v>
      </c>
      <c r="H23" s="224"/>
      <c r="I23" s="224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13</v>
      </c>
      <c r="C24" s="58"/>
      <c r="D24" s="59"/>
      <c r="E24" s="60">
        <f>SazbaDPH1</f>
        <v>15</v>
      </c>
      <c r="F24" s="61" t="s">
        <v>0</v>
      </c>
      <c r="G24" s="221">
        <f>IF(A24&gt;50, ROUNDUP(A23, 0), ROUNDDOWN(A23, 0))</f>
        <v>0</v>
      </c>
      <c r="H24" s="222"/>
      <c r="I24" s="222"/>
      <c r="J24" s="62" t="str">
        <f t="shared" si="0"/>
        <v>CZK</v>
      </c>
    </row>
    <row r="25" spans="1:10" ht="23.25" customHeight="1" x14ac:dyDescent="0.2">
      <c r="A25" s="3">
        <f>ZakladDPHZakl*SazbaDPH2/100</f>
        <v>0</v>
      </c>
      <c r="B25" s="57" t="s">
        <v>14</v>
      </c>
      <c r="C25" s="58"/>
      <c r="D25" s="59"/>
      <c r="E25" s="60">
        <v>21</v>
      </c>
      <c r="F25" s="61" t="s">
        <v>0</v>
      </c>
      <c r="G25" s="223">
        <f>ZakladDPHZaklVypocet</f>
        <v>0</v>
      </c>
      <c r="H25" s="224"/>
      <c r="I25" s="224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15</v>
      </c>
      <c r="C26" s="21"/>
      <c r="D26" s="17"/>
      <c r="E26" s="43">
        <f>SazbaDPH2</f>
        <v>21</v>
      </c>
      <c r="F26" s="44" t="s">
        <v>0</v>
      </c>
      <c r="G26" s="239">
        <f>IF(A26&gt;50, ROUNDUP(A25, 0), ROUNDDOWN(A25, 0))</f>
        <v>0</v>
      </c>
      <c r="H26" s="240"/>
      <c r="I26" s="240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8" t="s">
        <v>4</v>
      </c>
      <c r="C27" s="19"/>
      <c r="D27" s="22"/>
      <c r="E27" s="19"/>
      <c r="F27" s="20"/>
      <c r="G27" s="241">
        <f>CenaCelkem-(ZakladDPHSni+DPHSni+ZakladDPHZakl+DPHZakl)</f>
        <v>0</v>
      </c>
      <c r="H27" s="241"/>
      <c r="I27" s="241"/>
      <c r="J27" s="63" t="str">
        <f t="shared" si="0"/>
        <v>CZK</v>
      </c>
    </row>
    <row r="28" spans="1:10" ht="27.75" hidden="1" customHeight="1" thickBot="1" x14ac:dyDescent="0.25">
      <c r="A28" s="3"/>
      <c r="B28" s="117" t="s">
        <v>23</v>
      </c>
      <c r="C28" s="118"/>
      <c r="D28" s="118"/>
      <c r="E28" s="119"/>
      <c r="F28" s="120"/>
      <c r="G28" s="231">
        <f>ZakladDPHSniVypocet+ZakladDPHZaklVypocet</f>
        <v>0</v>
      </c>
      <c r="H28" s="231"/>
      <c r="I28" s="231"/>
      <c r="J28" s="121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7" t="s">
        <v>35</v>
      </c>
      <c r="C29" s="122"/>
      <c r="D29" s="122"/>
      <c r="E29" s="122"/>
      <c r="F29" s="122"/>
      <c r="G29" s="230">
        <f>IF(A29&gt;50, ROUNDUP(A27, 0), ROUNDDOWN(A27, 0))</f>
        <v>0</v>
      </c>
      <c r="H29" s="230"/>
      <c r="I29" s="230"/>
      <c r="J29" s="123" t="s">
        <v>62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11</v>
      </c>
      <c r="D32" s="39"/>
      <c r="E32" s="39"/>
      <c r="F32" s="18" t="s">
        <v>10</v>
      </c>
      <c r="G32" s="39"/>
      <c r="H32" s="40">
        <f ca="1">TODAY()</f>
        <v>43109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20" t="s">
        <v>2</v>
      </c>
      <c r="E35" s="220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4" t="s">
        <v>16</v>
      </c>
      <c r="C37" s="95"/>
      <c r="D37" s="95"/>
      <c r="E37" s="95"/>
      <c r="F37" s="96"/>
      <c r="G37" s="96"/>
      <c r="H37" s="96"/>
      <c r="I37" s="96"/>
      <c r="J37" s="95"/>
    </row>
    <row r="38" spans="1:10" ht="25.5" customHeight="1" x14ac:dyDescent="0.2">
      <c r="A38" s="93" t="s">
        <v>37</v>
      </c>
      <c r="B38" s="97" t="s">
        <v>17</v>
      </c>
      <c r="C38" s="98" t="s">
        <v>5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18</v>
      </c>
      <c r="I38" s="101" t="s">
        <v>1</v>
      </c>
      <c r="J38" s="102" t="s">
        <v>0</v>
      </c>
    </row>
    <row r="39" spans="1:10" ht="25.5" hidden="1" customHeight="1" x14ac:dyDescent="0.2">
      <c r="A39" s="93">
        <v>1</v>
      </c>
      <c r="B39" s="103" t="s">
        <v>45</v>
      </c>
      <c r="C39" s="213"/>
      <c r="D39" s="214"/>
      <c r="E39" s="214"/>
      <c r="F39" s="104">
        <f>'01 01 Pol'!AE277+'01 02 Pol'!AE618+'01 03 Pol'!AE145+'01 04 Pol'!AE122+'01 05 Pol'!AE117+'01 06 Pol'!AE16+'01 07 Pol'!AE28</f>
        <v>0</v>
      </c>
      <c r="G39" s="105">
        <f>'01 01 Pol'!AF277+'01 02 Pol'!AF618+'01 03 Pol'!AF145+'01 04 Pol'!AF122+'01 05 Pol'!AF117+'01 06 Pol'!AF16+'01 07 Pol'!AF28</f>
        <v>0</v>
      </c>
      <c r="H39" s="106">
        <f t="shared" ref="H39:H47" si="1">(F39*SazbaDPH1/100)+(G39*SazbaDPH2/100)</f>
        <v>0</v>
      </c>
      <c r="I39" s="106">
        <f t="shared" ref="I39:I47" si="2">F39+G39+H39</f>
        <v>0</v>
      </c>
      <c r="J39" s="107" t="str">
        <f t="shared" ref="J39:J47" si="3">IF(CenaCelkemVypocet=0,"",I39/CenaCelkemVypocet*100)</f>
        <v/>
      </c>
    </row>
    <row r="40" spans="1:10" ht="25.5" customHeight="1" x14ac:dyDescent="0.2">
      <c r="A40" s="93">
        <v>2</v>
      </c>
      <c r="B40" s="108" t="s">
        <v>46</v>
      </c>
      <c r="C40" s="218" t="s">
        <v>47</v>
      </c>
      <c r="D40" s="219"/>
      <c r="E40" s="219"/>
      <c r="F40" s="109">
        <f>'01 01 Pol'!AE277+'01 02 Pol'!AE618+'01 03 Pol'!AE145+'01 04 Pol'!AE122+'01 05 Pol'!AE117+'01 06 Pol'!AE16+'01 07 Pol'!AE28</f>
        <v>0</v>
      </c>
      <c r="G40" s="110">
        <f>'01 01 Pol'!AF277+'01 02 Pol'!AF618+'01 03 Pol'!AF145+'01 04 Pol'!AF122+'01 05 Pol'!AF117+'01 06 Pol'!AF16+'01 07 Pol'!AF28</f>
        <v>0</v>
      </c>
      <c r="H40" s="110">
        <f t="shared" si="1"/>
        <v>0</v>
      </c>
      <c r="I40" s="110">
        <f t="shared" si="2"/>
        <v>0</v>
      </c>
      <c r="J40" s="111" t="str">
        <f t="shared" si="3"/>
        <v/>
      </c>
    </row>
    <row r="41" spans="1:10" ht="25.5" customHeight="1" x14ac:dyDescent="0.2">
      <c r="A41" s="93">
        <v>3</v>
      </c>
      <c r="B41" s="112" t="s">
        <v>46</v>
      </c>
      <c r="C41" s="213" t="s">
        <v>48</v>
      </c>
      <c r="D41" s="214"/>
      <c r="E41" s="214"/>
      <c r="F41" s="113">
        <f>'01 01 Pol'!AE277</f>
        <v>0</v>
      </c>
      <c r="G41" s="106">
        <f>'01 01 Pol'!AF277</f>
        <v>0</v>
      </c>
      <c r="H41" s="106">
        <f t="shared" si="1"/>
        <v>0</v>
      </c>
      <c r="I41" s="106">
        <f t="shared" si="2"/>
        <v>0</v>
      </c>
      <c r="J41" s="107" t="str">
        <f t="shared" si="3"/>
        <v/>
      </c>
    </row>
    <row r="42" spans="1:10" ht="25.5" customHeight="1" x14ac:dyDescent="0.2">
      <c r="A42" s="93">
        <v>3</v>
      </c>
      <c r="B42" s="112" t="s">
        <v>49</v>
      </c>
      <c r="C42" s="213" t="s">
        <v>50</v>
      </c>
      <c r="D42" s="214"/>
      <c r="E42" s="214"/>
      <c r="F42" s="113">
        <f>'01 02 Pol'!AE618</f>
        <v>0</v>
      </c>
      <c r="G42" s="106">
        <f>'01 02 Pol'!AF618</f>
        <v>0</v>
      </c>
      <c r="H42" s="106">
        <f t="shared" si="1"/>
        <v>0</v>
      </c>
      <c r="I42" s="106">
        <f t="shared" si="2"/>
        <v>0</v>
      </c>
      <c r="J42" s="107" t="str">
        <f t="shared" si="3"/>
        <v/>
      </c>
    </row>
    <row r="43" spans="1:10" ht="25.5" customHeight="1" x14ac:dyDescent="0.2">
      <c r="A43" s="93">
        <v>3</v>
      </c>
      <c r="B43" s="112" t="s">
        <v>51</v>
      </c>
      <c r="C43" s="213" t="s">
        <v>52</v>
      </c>
      <c r="D43" s="214"/>
      <c r="E43" s="214"/>
      <c r="F43" s="113">
        <f>'01 03 Pol'!AE145</f>
        <v>0</v>
      </c>
      <c r="G43" s="106">
        <f>'01 03 Pol'!AF145</f>
        <v>0</v>
      </c>
      <c r="H43" s="106">
        <f t="shared" si="1"/>
        <v>0</v>
      </c>
      <c r="I43" s="106">
        <f t="shared" si="2"/>
        <v>0</v>
      </c>
      <c r="J43" s="107" t="str">
        <f t="shared" si="3"/>
        <v/>
      </c>
    </row>
    <row r="44" spans="1:10" ht="25.5" customHeight="1" x14ac:dyDescent="0.2">
      <c r="A44" s="93">
        <v>3</v>
      </c>
      <c r="B44" s="112" t="s">
        <v>53</v>
      </c>
      <c r="C44" s="213" t="s">
        <v>54</v>
      </c>
      <c r="D44" s="214"/>
      <c r="E44" s="214"/>
      <c r="F44" s="113">
        <f>'01 04 Pol'!AE122</f>
        <v>0</v>
      </c>
      <c r="G44" s="106">
        <f>'01 04 Pol'!AF122</f>
        <v>0</v>
      </c>
      <c r="H44" s="106">
        <f t="shared" si="1"/>
        <v>0</v>
      </c>
      <c r="I44" s="106">
        <f t="shared" si="2"/>
        <v>0</v>
      </c>
      <c r="J44" s="107" t="str">
        <f t="shared" si="3"/>
        <v/>
      </c>
    </row>
    <row r="45" spans="1:10" ht="25.5" customHeight="1" x14ac:dyDescent="0.2">
      <c r="A45" s="93">
        <v>3</v>
      </c>
      <c r="B45" s="112" t="s">
        <v>55</v>
      </c>
      <c r="C45" s="213" t="s">
        <v>56</v>
      </c>
      <c r="D45" s="214"/>
      <c r="E45" s="214"/>
      <c r="F45" s="113">
        <f>'01 05 Pol'!AE117</f>
        <v>0</v>
      </c>
      <c r="G45" s="106">
        <f>'01 05 Pol'!AF117</f>
        <v>0</v>
      </c>
      <c r="H45" s="106">
        <f t="shared" si="1"/>
        <v>0</v>
      </c>
      <c r="I45" s="106">
        <f t="shared" si="2"/>
        <v>0</v>
      </c>
      <c r="J45" s="107" t="str">
        <f t="shared" si="3"/>
        <v/>
      </c>
    </row>
    <row r="46" spans="1:10" ht="25.5" customHeight="1" x14ac:dyDescent="0.2">
      <c r="A46" s="93">
        <v>3</v>
      </c>
      <c r="B46" s="112" t="s">
        <v>57</v>
      </c>
      <c r="C46" s="213" t="s">
        <v>58</v>
      </c>
      <c r="D46" s="214"/>
      <c r="E46" s="214"/>
      <c r="F46" s="113">
        <f>'01 06 Pol'!AE16</f>
        <v>0</v>
      </c>
      <c r="G46" s="106">
        <f>'01 06 Pol'!AF16</f>
        <v>0</v>
      </c>
      <c r="H46" s="106">
        <f t="shared" si="1"/>
        <v>0</v>
      </c>
      <c r="I46" s="106">
        <f t="shared" si="2"/>
        <v>0</v>
      </c>
      <c r="J46" s="107" t="str">
        <f t="shared" si="3"/>
        <v/>
      </c>
    </row>
    <row r="47" spans="1:10" ht="25.5" customHeight="1" x14ac:dyDescent="0.2">
      <c r="A47" s="93">
        <v>3</v>
      </c>
      <c r="B47" s="112" t="s">
        <v>59</v>
      </c>
      <c r="C47" s="213" t="s">
        <v>60</v>
      </c>
      <c r="D47" s="214"/>
      <c r="E47" s="214"/>
      <c r="F47" s="113">
        <f>'01 07 Pol'!AE28</f>
        <v>0</v>
      </c>
      <c r="G47" s="106">
        <f>'01 07 Pol'!AF28</f>
        <v>0</v>
      </c>
      <c r="H47" s="106">
        <f t="shared" si="1"/>
        <v>0</v>
      </c>
      <c r="I47" s="106">
        <f t="shared" si="2"/>
        <v>0</v>
      </c>
      <c r="J47" s="107" t="str">
        <f t="shared" si="3"/>
        <v/>
      </c>
    </row>
    <row r="48" spans="1:10" ht="25.5" customHeight="1" x14ac:dyDescent="0.2">
      <c r="A48" s="93"/>
      <c r="B48" s="215" t="s">
        <v>61</v>
      </c>
      <c r="C48" s="216"/>
      <c r="D48" s="216"/>
      <c r="E48" s="217"/>
      <c r="F48" s="114">
        <f>SUMIF(A39:A47,"=1",F39:F47)</f>
        <v>0</v>
      </c>
      <c r="G48" s="115">
        <f>SUMIF(A39:A47,"=1",G39:G47)</f>
        <v>0</v>
      </c>
      <c r="H48" s="115">
        <f>SUMIF(A39:A47,"=1",H39:H47)</f>
        <v>0</v>
      </c>
      <c r="I48" s="115">
        <f>SUMIF(A39:A47,"=1",I39:I47)</f>
        <v>0</v>
      </c>
      <c r="J48" s="116">
        <f>SUMIF(A39:A47,"=1",J39:J47)</f>
        <v>0</v>
      </c>
    </row>
    <row r="52" spans="1:10" ht="15.75" x14ac:dyDescent="0.25">
      <c r="B52" s="124" t="s">
        <v>63</v>
      </c>
    </row>
    <row r="54" spans="1:10" ht="25.5" customHeight="1" x14ac:dyDescent="0.2">
      <c r="A54" s="125"/>
      <c r="B54" s="128" t="s">
        <v>17</v>
      </c>
      <c r="C54" s="128" t="s">
        <v>5</v>
      </c>
      <c r="D54" s="129"/>
      <c r="E54" s="129"/>
      <c r="F54" s="130" t="s">
        <v>64</v>
      </c>
      <c r="G54" s="130"/>
      <c r="H54" s="130"/>
      <c r="I54" s="130" t="s">
        <v>29</v>
      </c>
      <c r="J54" s="130" t="s">
        <v>0</v>
      </c>
    </row>
    <row r="55" spans="1:10" ht="25.5" customHeight="1" x14ac:dyDescent="0.2">
      <c r="A55" s="126"/>
      <c r="B55" s="131" t="s">
        <v>65</v>
      </c>
      <c r="C55" s="211" t="s">
        <v>66</v>
      </c>
      <c r="D55" s="212"/>
      <c r="E55" s="212"/>
      <c r="F55" s="136" t="s">
        <v>24</v>
      </c>
      <c r="G55" s="137"/>
      <c r="H55" s="137"/>
      <c r="I55" s="137">
        <f>'01 01 Pol'!G8+'01 02 Pol'!G8+'01 03 Pol'!G8+'01 04 Pol'!G8+'01 05 Pol'!G8+'01 06 Pol'!G8+'01 07 Pol'!G8</f>
        <v>0</v>
      </c>
      <c r="J55" s="134" t="str">
        <f>IF(I85=0,"",I55/I85*100)</f>
        <v/>
      </c>
    </row>
    <row r="56" spans="1:10" ht="25.5" customHeight="1" x14ac:dyDescent="0.2">
      <c r="A56" s="126"/>
      <c r="B56" s="131" t="s">
        <v>67</v>
      </c>
      <c r="C56" s="211" t="s">
        <v>68</v>
      </c>
      <c r="D56" s="212"/>
      <c r="E56" s="212"/>
      <c r="F56" s="136" t="s">
        <v>24</v>
      </c>
      <c r="G56" s="137"/>
      <c r="H56" s="137"/>
      <c r="I56" s="137">
        <f>'01 05 Pol'!G13</f>
        <v>0</v>
      </c>
      <c r="J56" s="134" t="str">
        <f>IF(I85=0,"",I56/I85*100)</f>
        <v/>
      </c>
    </row>
    <row r="57" spans="1:10" ht="25.5" customHeight="1" x14ac:dyDescent="0.2">
      <c r="A57" s="126"/>
      <c r="B57" s="131" t="s">
        <v>69</v>
      </c>
      <c r="C57" s="211" t="s">
        <v>70</v>
      </c>
      <c r="D57" s="212"/>
      <c r="E57" s="212"/>
      <c r="F57" s="136" t="s">
        <v>24</v>
      </c>
      <c r="G57" s="137"/>
      <c r="H57" s="137"/>
      <c r="I57" s="137">
        <f>'01 01 Pol'!G13+'01 04 Pol'!G13</f>
        <v>0</v>
      </c>
      <c r="J57" s="134" t="str">
        <f>IF(I85=0,"",I57/I85*100)</f>
        <v/>
      </c>
    </row>
    <row r="58" spans="1:10" ht="25.5" customHeight="1" x14ac:dyDescent="0.2">
      <c r="A58" s="126"/>
      <c r="B58" s="131" t="s">
        <v>71</v>
      </c>
      <c r="C58" s="211" t="s">
        <v>72</v>
      </c>
      <c r="D58" s="212"/>
      <c r="E58" s="212"/>
      <c r="F58" s="136" t="s">
        <v>24</v>
      </c>
      <c r="G58" s="137"/>
      <c r="H58" s="137"/>
      <c r="I58" s="137">
        <f>'01 05 Pol'!G70</f>
        <v>0</v>
      </c>
      <c r="J58" s="134" t="str">
        <f>IF(I85=0,"",I58/I85*100)</f>
        <v/>
      </c>
    </row>
    <row r="59" spans="1:10" ht="25.5" customHeight="1" x14ac:dyDescent="0.2">
      <c r="A59" s="126"/>
      <c r="B59" s="131" t="s">
        <v>73</v>
      </c>
      <c r="C59" s="211" t="s">
        <v>74</v>
      </c>
      <c r="D59" s="212"/>
      <c r="E59" s="212"/>
      <c r="F59" s="136" t="s">
        <v>24</v>
      </c>
      <c r="G59" s="137"/>
      <c r="H59" s="137"/>
      <c r="I59" s="137">
        <f>'01 03 Pol'!G13+'01 04 Pol'!G16</f>
        <v>0</v>
      </c>
      <c r="J59" s="134" t="str">
        <f>IF(I85=0,"",I59/I85*100)</f>
        <v/>
      </c>
    </row>
    <row r="60" spans="1:10" ht="25.5" customHeight="1" x14ac:dyDescent="0.2">
      <c r="A60" s="126"/>
      <c r="B60" s="131" t="s">
        <v>75</v>
      </c>
      <c r="C60" s="211" t="s">
        <v>76</v>
      </c>
      <c r="D60" s="212"/>
      <c r="E60" s="212"/>
      <c r="F60" s="136" t="s">
        <v>24</v>
      </c>
      <c r="G60" s="137"/>
      <c r="H60" s="137"/>
      <c r="I60" s="137">
        <f>'01 01 Pol'!G33+'01 02 Pol'!G13</f>
        <v>0</v>
      </c>
      <c r="J60" s="134" t="str">
        <f>IF(I85=0,"",I60/I85*100)</f>
        <v/>
      </c>
    </row>
    <row r="61" spans="1:10" ht="25.5" customHeight="1" x14ac:dyDescent="0.2">
      <c r="A61" s="126"/>
      <c r="B61" s="131" t="s">
        <v>77</v>
      </c>
      <c r="C61" s="211" t="s">
        <v>78</v>
      </c>
      <c r="D61" s="212"/>
      <c r="E61" s="212"/>
      <c r="F61" s="136" t="s">
        <v>24</v>
      </c>
      <c r="G61" s="137"/>
      <c r="H61" s="137"/>
      <c r="I61" s="137">
        <f>'01 05 Pol'!G94</f>
        <v>0</v>
      </c>
      <c r="J61" s="134" t="str">
        <f>IF(I85=0,"",I61/I85*100)</f>
        <v/>
      </c>
    </row>
    <row r="62" spans="1:10" ht="25.5" customHeight="1" x14ac:dyDescent="0.2">
      <c r="A62" s="126"/>
      <c r="B62" s="131" t="s">
        <v>79</v>
      </c>
      <c r="C62" s="211" t="s">
        <v>80</v>
      </c>
      <c r="D62" s="212"/>
      <c r="E62" s="212"/>
      <c r="F62" s="136" t="s">
        <v>24</v>
      </c>
      <c r="G62" s="137"/>
      <c r="H62" s="137"/>
      <c r="I62" s="137">
        <f>'01 07 Pol'!G13</f>
        <v>0</v>
      </c>
      <c r="J62" s="134" t="str">
        <f>IF(I85=0,"",I62/I85*100)</f>
        <v/>
      </c>
    </row>
    <row r="63" spans="1:10" ht="25.5" customHeight="1" x14ac:dyDescent="0.2">
      <c r="A63" s="126"/>
      <c r="B63" s="131" t="s">
        <v>81</v>
      </c>
      <c r="C63" s="211" t="s">
        <v>82</v>
      </c>
      <c r="D63" s="212"/>
      <c r="E63" s="212"/>
      <c r="F63" s="136" t="s">
        <v>24</v>
      </c>
      <c r="G63" s="137"/>
      <c r="H63" s="137"/>
      <c r="I63" s="137">
        <f>'01 05 Pol'!G101</f>
        <v>0</v>
      </c>
      <c r="J63" s="134" t="str">
        <f>IF(I85=0,"",I63/I85*100)</f>
        <v/>
      </c>
    </row>
    <row r="64" spans="1:10" ht="25.5" customHeight="1" x14ac:dyDescent="0.2">
      <c r="A64" s="126"/>
      <c r="B64" s="131" t="s">
        <v>83</v>
      </c>
      <c r="C64" s="211" t="s">
        <v>84</v>
      </c>
      <c r="D64" s="212"/>
      <c r="E64" s="212"/>
      <c r="F64" s="136" t="s">
        <v>24</v>
      </c>
      <c r="G64" s="137"/>
      <c r="H64" s="137"/>
      <c r="I64" s="137">
        <f>'01 02 Pol'!G394+'01 04 Pol'!G21</f>
        <v>0</v>
      </c>
      <c r="J64" s="134" t="str">
        <f>IF(I85=0,"",I64/I85*100)</f>
        <v/>
      </c>
    </row>
    <row r="65" spans="1:10" ht="25.5" customHeight="1" x14ac:dyDescent="0.2">
      <c r="A65" s="126"/>
      <c r="B65" s="131" t="s">
        <v>85</v>
      </c>
      <c r="C65" s="211" t="s">
        <v>86</v>
      </c>
      <c r="D65" s="212"/>
      <c r="E65" s="212"/>
      <c r="F65" s="136" t="s">
        <v>24</v>
      </c>
      <c r="G65" s="137"/>
      <c r="H65" s="137"/>
      <c r="I65" s="137">
        <f>'01 02 Pol'!G477+'01 04 Pol'!G28</f>
        <v>0</v>
      </c>
      <c r="J65" s="134" t="str">
        <f>IF(I85=0,"",I65/I85*100)</f>
        <v/>
      </c>
    </row>
    <row r="66" spans="1:10" ht="25.5" customHeight="1" x14ac:dyDescent="0.2">
      <c r="A66" s="126"/>
      <c r="B66" s="131" t="s">
        <v>87</v>
      </c>
      <c r="C66" s="211" t="s">
        <v>88</v>
      </c>
      <c r="D66" s="212"/>
      <c r="E66" s="212"/>
      <c r="F66" s="136" t="s">
        <v>24</v>
      </c>
      <c r="G66" s="137"/>
      <c r="H66" s="137"/>
      <c r="I66" s="137">
        <f>'01 01 Pol'!G122+'01 02 Pol'!G492+'01 03 Pol'!G26+'01 04 Pol'!G43</f>
        <v>0</v>
      </c>
      <c r="J66" s="134" t="str">
        <f>IF(I85=0,"",I66/I85*100)</f>
        <v/>
      </c>
    </row>
    <row r="67" spans="1:10" ht="25.5" customHeight="1" x14ac:dyDescent="0.2">
      <c r="A67" s="126"/>
      <c r="B67" s="131" t="s">
        <v>89</v>
      </c>
      <c r="C67" s="211" t="s">
        <v>90</v>
      </c>
      <c r="D67" s="212"/>
      <c r="E67" s="212"/>
      <c r="F67" s="136" t="s">
        <v>24</v>
      </c>
      <c r="G67" s="137"/>
      <c r="H67" s="137"/>
      <c r="I67" s="137">
        <f>'01 01 Pol'!G145</f>
        <v>0</v>
      </c>
      <c r="J67" s="134" t="str">
        <f>IF(I85=0,"",I67/I85*100)</f>
        <v/>
      </c>
    </row>
    <row r="68" spans="1:10" ht="25.5" customHeight="1" x14ac:dyDescent="0.2">
      <c r="A68" s="126"/>
      <c r="B68" s="131" t="s">
        <v>91</v>
      </c>
      <c r="C68" s="211" t="s">
        <v>92</v>
      </c>
      <c r="D68" s="212"/>
      <c r="E68" s="212"/>
      <c r="F68" s="136" t="s">
        <v>24</v>
      </c>
      <c r="G68" s="137"/>
      <c r="H68" s="137"/>
      <c r="I68" s="137">
        <f>'01 01 Pol'!G167+'01 02 Pol'!G494+'01 03 Pol'!G56+'01 05 Pol'!G114</f>
        <v>0</v>
      </c>
      <c r="J68" s="134" t="str">
        <f>IF(I85=0,"",I68/I85*100)</f>
        <v/>
      </c>
    </row>
    <row r="69" spans="1:10" ht="25.5" customHeight="1" x14ac:dyDescent="0.2">
      <c r="A69" s="126"/>
      <c r="B69" s="131" t="s">
        <v>93</v>
      </c>
      <c r="C69" s="211" t="s">
        <v>94</v>
      </c>
      <c r="D69" s="212"/>
      <c r="E69" s="212"/>
      <c r="F69" s="136" t="s">
        <v>25</v>
      </c>
      <c r="G69" s="137"/>
      <c r="H69" s="137"/>
      <c r="I69" s="137">
        <f>'01 01 Pol'!G169</f>
        <v>0</v>
      </c>
      <c r="J69" s="134" t="str">
        <f>IF(I85=0,"",I69/I85*100)</f>
        <v/>
      </c>
    </row>
    <row r="70" spans="1:10" ht="25.5" customHeight="1" x14ac:dyDescent="0.2">
      <c r="A70" s="126"/>
      <c r="B70" s="131" t="s">
        <v>95</v>
      </c>
      <c r="C70" s="211" t="s">
        <v>96</v>
      </c>
      <c r="D70" s="212"/>
      <c r="E70" s="212"/>
      <c r="F70" s="136" t="s">
        <v>25</v>
      </c>
      <c r="G70" s="137"/>
      <c r="H70" s="137"/>
      <c r="I70" s="137">
        <f>'01 02 Pol'!G496</f>
        <v>0</v>
      </c>
      <c r="J70" s="134" t="str">
        <f>IF(I85=0,"",I70/I85*100)</f>
        <v/>
      </c>
    </row>
    <row r="71" spans="1:10" ht="25.5" customHeight="1" x14ac:dyDescent="0.2">
      <c r="A71" s="126"/>
      <c r="B71" s="131" t="s">
        <v>97</v>
      </c>
      <c r="C71" s="211" t="s">
        <v>98</v>
      </c>
      <c r="D71" s="212"/>
      <c r="E71" s="212"/>
      <c r="F71" s="136" t="s">
        <v>25</v>
      </c>
      <c r="G71" s="137"/>
      <c r="H71" s="137"/>
      <c r="I71" s="137">
        <f>'01 04 Pol'!G49</f>
        <v>0</v>
      </c>
      <c r="J71" s="134" t="str">
        <f>IF(I85=0,"",I71/I85*100)</f>
        <v/>
      </c>
    </row>
    <row r="72" spans="1:10" ht="25.5" customHeight="1" x14ac:dyDescent="0.2">
      <c r="A72" s="126"/>
      <c r="B72" s="131" t="s">
        <v>99</v>
      </c>
      <c r="C72" s="211" t="s">
        <v>100</v>
      </c>
      <c r="D72" s="212"/>
      <c r="E72" s="212"/>
      <c r="F72" s="136" t="s">
        <v>25</v>
      </c>
      <c r="G72" s="137"/>
      <c r="H72" s="137"/>
      <c r="I72" s="137">
        <f>'01 02 Pol'!G502</f>
        <v>0</v>
      </c>
      <c r="J72" s="134" t="str">
        <f>IF(I85=0,"",I72/I85*100)</f>
        <v/>
      </c>
    </row>
    <row r="73" spans="1:10" ht="25.5" customHeight="1" x14ac:dyDescent="0.2">
      <c r="A73" s="126"/>
      <c r="B73" s="131" t="s">
        <v>101</v>
      </c>
      <c r="C73" s="211" t="s">
        <v>102</v>
      </c>
      <c r="D73" s="212"/>
      <c r="E73" s="212"/>
      <c r="F73" s="136" t="s">
        <v>25</v>
      </c>
      <c r="G73" s="137"/>
      <c r="H73" s="137"/>
      <c r="I73" s="137">
        <f>'01 02 Pol'!G510</f>
        <v>0</v>
      </c>
      <c r="J73" s="134" t="str">
        <f>IF(I85=0,"",I73/I85*100)</f>
        <v/>
      </c>
    </row>
    <row r="74" spans="1:10" ht="25.5" customHeight="1" x14ac:dyDescent="0.2">
      <c r="A74" s="126"/>
      <c r="B74" s="131" t="s">
        <v>103</v>
      </c>
      <c r="C74" s="211" t="s">
        <v>104</v>
      </c>
      <c r="D74" s="212"/>
      <c r="E74" s="212"/>
      <c r="F74" s="136" t="s">
        <v>25</v>
      </c>
      <c r="G74" s="137"/>
      <c r="H74" s="137"/>
      <c r="I74" s="137">
        <f>'01 02 Pol'!G512</f>
        <v>0</v>
      </c>
      <c r="J74" s="134" t="str">
        <f>IF(I85=0,"",I74/I85*100)</f>
        <v/>
      </c>
    </row>
    <row r="75" spans="1:10" ht="25.5" customHeight="1" x14ac:dyDescent="0.2">
      <c r="A75" s="126"/>
      <c r="B75" s="131" t="s">
        <v>105</v>
      </c>
      <c r="C75" s="211" t="s">
        <v>106</v>
      </c>
      <c r="D75" s="212"/>
      <c r="E75" s="212"/>
      <c r="F75" s="136" t="s">
        <v>25</v>
      </c>
      <c r="G75" s="137"/>
      <c r="H75" s="137"/>
      <c r="I75" s="137">
        <f>'01 02 Pol'!G514</f>
        <v>0</v>
      </c>
      <c r="J75" s="134" t="str">
        <f>IF(I85=0,"",I75/I85*100)</f>
        <v/>
      </c>
    </row>
    <row r="76" spans="1:10" ht="25.5" customHeight="1" x14ac:dyDescent="0.2">
      <c r="A76" s="126"/>
      <c r="B76" s="131" t="s">
        <v>107</v>
      </c>
      <c r="C76" s="211" t="s">
        <v>108</v>
      </c>
      <c r="D76" s="212"/>
      <c r="E76" s="212"/>
      <c r="F76" s="136" t="s">
        <v>25</v>
      </c>
      <c r="G76" s="137"/>
      <c r="H76" s="137"/>
      <c r="I76" s="137">
        <f>'01 02 Pol'!G521+'01 04 Pol'!G111</f>
        <v>0</v>
      </c>
      <c r="J76" s="134" t="str">
        <f>IF(I85=0,"",I76/I85*100)</f>
        <v/>
      </c>
    </row>
    <row r="77" spans="1:10" ht="25.5" customHeight="1" x14ac:dyDescent="0.2">
      <c r="A77" s="126"/>
      <c r="B77" s="131" t="s">
        <v>109</v>
      </c>
      <c r="C77" s="211" t="s">
        <v>110</v>
      </c>
      <c r="D77" s="212"/>
      <c r="E77" s="212"/>
      <c r="F77" s="136" t="s">
        <v>25</v>
      </c>
      <c r="G77" s="137"/>
      <c r="H77" s="137"/>
      <c r="I77" s="137">
        <f>'01 02 Pol'!G536</f>
        <v>0</v>
      </c>
      <c r="J77" s="134" t="str">
        <f>IF(I85=0,"",I77/I85*100)</f>
        <v/>
      </c>
    </row>
    <row r="78" spans="1:10" ht="25.5" customHeight="1" x14ac:dyDescent="0.2">
      <c r="A78" s="126"/>
      <c r="B78" s="131" t="s">
        <v>111</v>
      </c>
      <c r="C78" s="211" t="s">
        <v>112</v>
      </c>
      <c r="D78" s="212"/>
      <c r="E78" s="212"/>
      <c r="F78" s="136" t="s">
        <v>25</v>
      </c>
      <c r="G78" s="137"/>
      <c r="H78" s="137"/>
      <c r="I78" s="137">
        <f>'01 03 Pol'!G58</f>
        <v>0</v>
      </c>
      <c r="J78" s="134" t="str">
        <f>IF(I85=0,"",I78/I85*100)</f>
        <v/>
      </c>
    </row>
    <row r="79" spans="1:10" ht="25.5" customHeight="1" x14ac:dyDescent="0.2">
      <c r="A79" s="126"/>
      <c r="B79" s="131" t="s">
        <v>113</v>
      </c>
      <c r="C79" s="211" t="s">
        <v>114</v>
      </c>
      <c r="D79" s="212"/>
      <c r="E79" s="212"/>
      <c r="F79" s="136" t="s">
        <v>25</v>
      </c>
      <c r="G79" s="137"/>
      <c r="H79" s="137"/>
      <c r="I79" s="137">
        <f>'01 02 Pol'!G581</f>
        <v>0</v>
      </c>
      <c r="J79" s="134" t="str">
        <f>IF(I85=0,"",I79/I85*100)</f>
        <v/>
      </c>
    </row>
    <row r="80" spans="1:10" ht="25.5" customHeight="1" x14ac:dyDescent="0.2">
      <c r="A80" s="126"/>
      <c r="B80" s="131" t="s">
        <v>115</v>
      </c>
      <c r="C80" s="211" t="s">
        <v>116</v>
      </c>
      <c r="D80" s="212"/>
      <c r="E80" s="212"/>
      <c r="F80" s="136" t="s">
        <v>25</v>
      </c>
      <c r="G80" s="137"/>
      <c r="H80" s="137"/>
      <c r="I80" s="137">
        <f>'01 03 Pol'!G81</f>
        <v>0</v>
      </c>
      <c r="J80" s="134" t="str">
        <f>IF(I85=0,"",I80/I85*100)</f>
        <v/>
      </c>
    </row>
    <row r="81" spans="1:10" ht="25.5" customHeight="1" x14ac:dyDescent="0.2">
      <c r="A81" s="126"/>
      <c r="B81" s="131" t="s">
        <v>117</v>
      </c>
      <c r="C81" s="211" t="s">
        <v>118</v>
      </c>
      <c r="D81" s="212"/>
      <c r="E81" s="212"/>
      <c r="F81" s="136" t="s">
        <v>25</v>
      </c>
      <c r="G81" s="137"/>
      <c r="H81" s="137"/>
      <c r="I81" s="137">
        <f>'01 02 Pol'!G595</f>
        <v>0</v>
      </c>
      <c r="J81" s="134" t="str">
        <f>IF(I85=0,"",I81/I85*100)</f>
        <v/>
      </c>
    </row>
    <row r="82" spans="1:10" ht="25.5" customHeight="1" x14ac:dyDescent="0.2">
      <c r="A82" s="126"/>
      <c r="B82" s="131" t="s">
        <v>119</v>
      </c>
      <c r="C82" s="211" t="s">
        <v>120</v>
      </c>
      <c r="D82" s="212"/>
      <c r="E82" s="212"/>
      <c r="F82" s="136" t="s">
        <v>25</v>
      </c>
      <c r="G82" s="137"/>
      <c r="H82" s="137"/>
      <c r="I82" s="137">
        <f>'01 03 Pol'!G122+'01 04 Pol'!G115</f>
        <v>0</v>
      </c>
      <c r="J82" s="134" t="str">
        <f>IF(I85=0,"",I82/I85*100)</f>
        <v/>
      </c>
    </row>
    <row r="83" spans="1:10" ht="25.5" customHeight="1" x14ac:dyDescent="0.2">
      <c r="A83" s="126"/>
      <c r="B83" s="131" t="s">
        <v>121</v>
      </c>
      <c r="C83" s="211" t="s">
        <v>122</v>
      </c>
      <c r="D83" s="212"/>
      <c r="E83" s="212"/>
      <c r="F83" s="136" t="s">
        <v>26</v>
      </c>
      <c r="G83" s="137"/>
      <c r="H83" s="137"/>
      <c r="I83" s="137">
        <f>'01 02 Pol'!G603+'01 06 Pol'!G13</f>
        <v>0</v>
      </c>
      <c r="J83" s="134" t="str">
        <f>IF(I85=0,"",I83/I85*100)</f>
        <v/>
      </c>
    </row>
    <row r="84" spans="1:10" ht="25.5" customHeight="1" x14ac:dyDescent="0.2">
      <c r="A84" s="126"/>
      <c r="B84" s="131" t="s">
        <v>123</v>
      </c>
      <c r="C84" s="211" t="s">
        <v>124</v>
      </c>
      <c r="D84" s="212"/>
      <c r="E84" s="212"/>
      <c r="F84" s="136" t="s">
        <v>125</v>
      </c>
      <c r="G84" s="137"/>
      <c r="H84" s="137"/>
      <c r="I84" s="137">
        <f>'01 01 Pol'!G267+'01 02 Pol'!G608+'01 03 Pol'!G135</f>
        <v>0</v>
      </c>
      <c r="J84" s="134" t="str">
        <f>IF(I85=0,"",I84/I85*100)</f>
        <v/>
      </c>
    </row>
    <row r="85" spans="1:10" ht="25.5" customHeight="1" x14ac:dyDescent="0.2">
      <c r="A85" s="127"/>
      <c r="B85" s="132" t="s">
        <v>1</v>
      </c>
      <c r="C85" s="132"/>
      <c r="D85" s="133"/>
      <c r="E85" s="133"/>
      <c r="F85" s="138"/>
      <c r="G85" s="139"/>
      <c r="H85" s="139"/>
      <c r="I85" s="139">
        <f>SUM(I55:I84)</f>
        <v>0</v>
      </c>
      <c r="J85" s="135">
        <f>SUM(J55:J84)</f>
        <v>0</v>
      </c>
    </row>
    <row r="86" spans="1:10" x14ac:dyDescent="0.2">
      <c r="F86" s="91"/>
      <c r="G86" s="90"/>
      <c r="H86" s="91"/>
      <c r="I86" s="90"/>
      <c r="J86" s="92"/>
    </row>
    <row r="87" spans="1:10" x14ac:dyDescent="0.2">
      <c r="F87" s="91"/>
      <c r="G87" s="90"/>
      <c r="H87" s="91"/>
      <c r="I87" s="90"/>
      <c r="J87" s="92"/>
    </row>
    <row r="88" spans="1:10" x14ac:dyDescent="0.2">
      <c r="F88" s="91"/>
      <c r="G88" s="90"/>
      <c r="H88" s="91"/>
      <c r="I88" s="90"/>
      <c r="J88" s="92"/>
    </row>
  </sheetData>
  <sheetProtection algorithmName="SHA-512" hashValue="/nK5oVeMjfR5vpB/awUDeEkLMPbUm+ttmaVUKJs1yIuysmtnFjkFRxlsI8jOmCIrz0NE5SnKstHpg7Ral04xzA==" saltValue="OhNzxLXvq0ca89h8IOZmJ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B48:E48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53" t="s">
        <v>6</v>
      </c>
      <c r="B1" s="253"/>
      <c r="C1" s="254"/>
      <c r="D1" s="253"/>
      <c r="E1" s="253"/>
      <c r="F1" s="253"/>
      <c r="G1" s="253"/>
    </row>
    <row r="2" spans="1:7" ht="24.95" customHeight="1" x14ac:dyDescent="0.2">
      <c r="A2" s="78" t="s">
        <v>7</v>
      </c>
      <c r="B2" s="77"/>
      <c r="C2" s="255"/>
      <c r="D2" s="255"/>
      <c r="E2" s="255"/>
      <c r="F2" s="255"/>
      <c r="G2" s="256"/>
    </row>
    <row r="3" spans="1:7" ht="24.95" customHeight="1" x14ac:dyDescent="0.2">
      <c r="A3" s="78" t="s">
        <v>8</v>
      </c>
      <c r="B3" s="77"/>
      <c r="C3" s="255"/>
      <c r="D3" s="255"/>
      <c r="E3" s="255"/>
      <c r="F3" s="255"/>
      <c r="G3" s="256"/>
    </row>
    <row r="4" spans="1:7" ht="24.95" customHeight="1" x14ac:dyDescent="0.2">
      <c r="A4" s="78" t="s">
        <v>9</v>
      </c>
      <c r="B4" s="77"/>
      <c r="C4" s="255"/>
      <c r="D4" s="255"/>
      <c r="E4" s="255"/>
      <c r="F4" s="255"/>
      <c r="G4" s="256"/>
    </row>
    <row r="5" spans="1:7" x14ac:dyDescent="0.2">
      <c r="B5" s="6"/>
      <c r="C5" s="7"/>
      <c r="D5" s="8"/>
    </row>
  </sheetData>
  <sheetProtection algorithmName="SHA-512" hashValue="KrvZYZcmXKCRlO4UyRgW8y7JHaLFfhyLmzgcgIN5xP5KpUTQ8tj4cGNfylzRVsAEmXOTBa97OXchVXqwcApLUg==" saltValue="NXK6v4bStoUWcneyaVfmr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128</v>
      </c>
      <c r="B1" s="263"/>
      <c r="C1" s="263"/>
      <c r="D1" s="263"/>
      <c r="E1" s="263"/>
      <c r="F1" s="263"/>
      <c r="G1" s="263"/>
      <c r="AG1" t="s">
        <v>129</v>
      </c>
    </row>
    <row r="2" spans="1:60" ht="24.95" customHeight="1" x14ac:dyDescent="0.2">
      <c r="A2" s="142" t="s">
        <v>7</v>
      </c>
      <c r="B2" s="77" t="s">
        <v>43</v>
      </c>
      <c r="C2" s="264" t="s">
        <v>44</v>
      </c>
      <c r="D2" s="265"/>
      <c r="E2" s="265"/>
      <c r="F2" s="265"/>
      <c r="G2" s="266"/>
      <c r="AG2" t="s">
        <v>130</v>
      </c>
    </row>
    <row r="3" spans="1:60" ht="24.95" customHeight="1" x14ac:dyDescent="0.2">
      <c r="A3" s="142" t="s">
        <v>8</v>
      </c>
      <c r="B3" s="77" t="s">
        <v>46</v>
      </c>
      <c r="C3" s="264" t="s">
        <v>47</v>
      </c>
      <c r="D3" s="265"/>
      <c r="E3" s="265"/>
      <c r="F3" s="265"/>
      <c r="G3" s="266"/>
      <c r="AC3" s="89" t="s">
        <v>130</v>
      </c>
      <c r="AG3" t="s">
        <v>131</v>
      </c>
    </row>
    <row r="4" spans="1:60" ht="24.95" customHeight="1" x14ac:dyDescent="0.2">
      <c r="A4" s="143" t="s">
        <v>9</v>
      </c>
      <c r="B4" s="144" t="s">
        <v>46</v>
      </c>
      <c r="C4" s="267" t="s">
        <v>48</v>
      </c>
      <c r="D4" s="268"/>
      <c r="E4" s="268"/>
      <c r="F4" s="268"/>
      <c r="G4" s="269"/>
      <c r="AG4" t="s">
        <v>132</v>
      </c>
    </row>
    <row r="5" spans="1:60" x14ac:dyDescent="0.2">
      <c r="D5" s="141"/>
    </row>
    <row r="6" spans="1:60" ht="38.25" x14ac:dyDescent="0.2">
      <c r="A6" s="146" t="s">
        <v>133</v>
      </c>
      <c r="B6" s="148" t="s">
        <v>134</v>
      </c>
      <c r="C6" s="148" t="s">
        <v>135</v>
      </c>
      <c r="D6" s="147" t="s">
        <v>136</v>
      </c>
      <c r="E6" s="146" t="s">
        <v>137</v>
      </c>
      <c r="F6" s="145" t="s">
        <v>138</v>
      </c>
      <c r="G6" s="146" t="s">
        <v>29</v>
      </c>
      <c r="H6" s="149" t="s">
        <v>30</v>
      </c>
      <c r="I6" s="149" t="s">
        <v>139</v>
      </c>
      <c r="J6" s="149" t="s">
        <v>31</v>
      </c>
      <c r="K6" s="149" t="s">
        <v>140</v>
      </c>
      <c r="L6" s="149" t="s">
        <v>141</v>
      </c>
      <c r="M6" s="149" t="s">
        <v>142</v>
      </c>
      <c r="N6" s="149" t="s">
        <v>143</v>
      </c>
      <c r="O6" s="149" t="s">
        <v>144</v>
      </c>
      <c r="P6" s="149" t="s">
        <v>145</v>
      </c>
      <c r="Q6" s="149" t="s">
        <v>146</v>
      </c>
      <c r="R6" s="149" t="s">
        <v>147</v>
      </c>
      <c r="S6" s="149" t="s">
        <v>148</v>
      </c>
      <c r="T6" s="149" t="s">
        <v>149</v>
      </c>
      <c r="U6" s="149" t="s">
        <v>150</v>
      </c>
      <c r="V6" s="149" t="s">
        <v>151</v>
      </c>
      <c r="W6" s="149" t="s">
        <v>152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74" t="s">
        <v>153</v>
      </c>
      <c r="B8" s="175" t="s">
        <v>65</v>
      </c>
      <c r="C8" s="197" t="s">
        <v>66</v>
      </c>
      <c r="D8" s="176"/>
      <c r="E8" s="177"/>
      <c r="F8" s="178"/>
      <c r="G8" s="178">
        <f>SUMIF(AG9:AG12,"&lt;&gt;NOR",G9:G12)</f>
        <v>0</v>
      </c>
      <c r="H8" s="178"/>
      <c r="I8" s="178">
        <f>SUM(I9:I12)</f>
        <v>0</v>
      </c>
      <c r="J8" s="178"/>
      <c r="K8" s="178">
        <f>SUM(K9:K12)</f>
        <v>0</v>
      </c>
      <c r="L8" s="178"/>
      <c r="M8" s="178">
        <f>SUM(M9:M12)</f>
        <v>0</v>
      </c>
      <c r="N8" s="178"/>
      <c r="O8" s="178">
        <f>SUM(O9:O12)</f>
        <v>0</v>
      </c>
      <c r="P8" s="178"/>
      <c r="Q8" s="178">
        <f>SUM(Q9:Q12)</f>
        <v>0</v>
      </c>
      <c r="R8" s="178"/>
      <c r="S8" s="178"/>
      <c r="T8" s="179"/>
      <c r="U8" s="173"/>
      <c r="V8" s="173">
        <f>SUM(V9:V12)</f>
        <v>0</v>
      </c>
      <c r="W8" s="173"/>
      <c r="AG8" t="s">
        <v>154</v>
      </c>
    </row>
    <row r="9" spans="1:60" outlineLevel="1" x14ac:dyDescent="0.2">
      <c r="A9" s="180">
        <v>1</v>
      </c>
      <c r="B9" s="181" t="s">
        <v>155</v>
      </c>
      <c r="C9" s="198" t="s">
        <v>156</v>
      </c>
      <c r="D9" s="182"/>
      <c r="E9" s="183">
        <v>0</v>
      </c>
      <c r="F9" s="184"/>
      <c r="G9" s="185">
        <f>ROUND(E9*F9,2)</f>
        <v>0</v>
      </c>
      <c r="H9" s="184"/>
      <c r="I9" s="185">
        <f>ROUND(E9*H9,2)</f>
        <v>0</v>
      </c>
      <c r="J9" s="184"/>
      <c r="K9" s="185">
        <f>ROUND(E9*J9,2)</f>
        <v>0</v>
      </c>
      <c r="L9" s="185">
        <v>21</v>
      </c>
      <c r="M9" s="185">
        <f>G9*(1+L9/100)</f>
        <v>0</v>
      </c>
      <c r="N9" s="185">
        <v>0</v>
      </c>
      <c r="O9" s="185">
        <f>ROUND(E9*N9,2)</f>
        <v>0</v>
      </c>
      <c r="P9" s="185">
        <v>0</v>
      </c>
      <c r="Q9" s="185">
        <f>ROUND(E9*P9,2)</f>
        <v>0</v>
      </c>
      <c r="R9" s="185"/>
      <c r="S9" s="185" t="s">
        <v>157</v>
      </c>
      <c r="T9" s="186" t="s">
        <v>158</v>
      </c>
      <c r="U9" s="160">
        <v>0</v>
      </c>
      <c r="V9" s="160">
        <f>ROUND(E9*U9,2)</f>
        <v>0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159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22.5" outlineLevel="1" x14ac:dyDescent="0.2">
      <c r="A10" s="157"/>
      <c r="B10" s="158"/>
      <c r="C10" s="257" t="s">
        <v>160</v>
      </c>
      <c r="D10" s="258"/>
      <c r="E10" s="258"/>
      <c r="F10" s="258"/>
      <c r="G10" s="25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161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87" t="str">
        <f>C10</f>
        <v>Rozpočet je zpracován dle projektové dokumentace "SNÍŽENÍ ENERGETICKÉ NÁROČNOSTI BUDOVY D NEMOCNICE HUSTOPEČE" - technické zprávy, výkresové dokumentace, požárně bezpečnostního řešení.</v>
      </c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99" t="s">
        <v>162</v>
      </c>
      <c r="D11" s="162"/>
      <c r="E11" s="163"/>
      <c r="F11" s="164"/>
      <c r="G11" s="164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161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2.5" outlineLevel="1" x14ac:dyDescent="0.2">
      <c r="A12" s="157"/>
      <c r="B12" s="158"/>
      <c r="C12" s="259" t="s">
        <v>163</v>
      </c>
      <c r="D12" s="260"/>
      <c r="E12" s="260"/>
      <c r="F12" s="260"/>
      <c r="G12" s="2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161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87" t="str">
        <f>C12</f>
        <v>Všechny vlastní položky jsou oceněny jako kompletizované, včetně všech potřebných prací a materiálů, včetně lešení, přesunu hmot, likvidace suti atd.</v>
      </c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74" t="s">
        <v>153</v>
      </c>
      <c r="B13" s="175" t="s">
        <v>69</v>
      </c>
      <c r="C13" s="197" t="s">
        <v>70</v>
      </c>
      <c r="D13" s="176"/>
      <c r="E13" s="177"/>
      <c r="F13" s="178"/>
      <c r="G13" s="178">
        <f>SUMIF(AG14:AG32,"&lt;&gt;NOR",G14:G32)</f>
        <v>0</v>
      </c>
      <c r="H13" s="178"/>
      <c r="I13" s="178">
        <f>SUM(I14:I32)</f>
        <v>0</v>
      </c>
      <c r="J13" s="178"/>
      <c r="K13" s="178">
        <f>SUM(K14:K32)</f>
        <v>0</v>
      </c>
      <c r="L13" s="178"/>
      <c r="M13" s="178">
        <f>SUM(M14:M32)</f>
        <v>0</v>
      </c>
      <c r="N13" s="178"/>
      <c r="O13" s="178">
        <f>SUM(O14:O32)</f>
        <v>2.44</v>
      </c>
      <c r="P13" s="178"/>
      <c r="Q13" s="178">
        <f>SUM(Q14:Q32)</f>
        <v>0</v>
      </c>
      <c r="R13" s="178"/>
      <c r="S13" s="178"/>
      <c r="T13" s="179"/>
      <c r="U13" s="173"/>
      <c r="V13" s="173">
        <f>SUM(V14:V32)</f>
        <v>0</v>
      </c>
      <c r="W13" s="173"/>
      <c r="AG13" t="s">
        <v>154</v>
      </c>
    </row>
    <row r="14" spans="1:60" outlineLevel="1" x14ac:dyDescent="0.2">
      <c r="A14" s="180">
        <v>2</v>
      </c>
      <c r="B14" s="181" t="s">
        <v>164</v>
      </c>
      <c r="C14" s="198" t="s">
        <v>165</v>
      </c>
      <c r="D14" s="182" t="s">
        <v>166</v>
      </c>
      <c r="E14" s="183">
        <v>64.761319999999998</v>
      </c>
      <c r="F14" s="184"/>
      <c r="G14" s="185">
        <f>ROUND(E14*F14,2)</f>
        <v>0</v>
      </c>
      <c r="H14" s="184"/>
      <c r="I14" s="185">
        <f>ROUND(E14*H14,2)</f>
        <v>0</v>
      </c>
      <c r="J14" s="184"/>
      <c r="K14" s="185">
        <f>ROUND(E14*J14,2)</f>
        <v>0</v>
      </c>
      <c r="L14" s="185">
        <v>21</v>
      </c>
      <c r="M14" s="185">
        <f>G14*(1+L14/100)</f>
        <v>0</v>
      </c>
      <c r="N14" s="185">
        <v>3.7670000000000002E-2</v>
      </c>
      <c r="O14" s="185">
        <f>ROUND(E14*N14,2)</f>
        <v>2.44</v>
      </c>
      <c r="P14" s="185">
        <v>0</v>
      </c>
      <c r="Q14" s="185">
        <f>ROUND(E14*P14,2)</f>
        <v>0</v>
      </c>
      <c r="R14" s="185"/>
      <c r="S14" s="185" t="s">
        <v>167</v>
      </c>
      <c r="T14" s="186" t="s">
        <v>167</v>
      </c>
      <c r="U14" s="160">
        <v>0</v>
      </c>
      <c r="V14" s="160">
        <f>ROUND(E14*U14,2)</f>
        <v>0</v>
      </c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159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200" t="s">
        <v>168</v>
      </c>
      <c r="D15" s="165"/>
      <c r="E15" s="166">
        <v>0.42880000000000001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169</v>
      </c>
      <c r="AH15" s="150">
        <v>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200" t="s">
        <v>170</v>
      </c>
      <c r="D16" s="165"/>
      <c r="E16" s="166">
        <v>13.08615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169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200" t="s">
        <v>171</v>
      </c>
      <c r="D17" s="165"/>
      <c r="E17" s="166">
        <v>2.0499999999999998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169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201" t="s">
        <v>172</v>
      </c>
      <c r="D18" s="167"/>
      <c r="E18" s="168">
        <v>15.56495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169</v>
      </c>
      <c r="AH18" s="150">
        <v>1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200" t="s">
        <v>173</v>
      </c>
      <c r="D19" s="165"/>
      <c r="E19" s="166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169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7"/>
      <c r="B20" s="158"/>
      <c r="C20" s="200" t="s">
        <v>174</v>
      </c>
      <c r="D20" s="165"/>
      <c r="E20" s="166">
        <v>1.1675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169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57"/>
      <c r="B21" s="158"/>
      <c r="C21" s="200" t="s">
        <v>175</v>
      </c>
      <c r="D21" s="165"/>
      <c r="E21" s="166">
        <v>5.0549999999999997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169</v>
      </c>
      <c r="AH21" s="150">
        <v>0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200" t="s">
        <v>176</v>
      </c>
      <c r="D22" s="165"/>
      <c r="E22" s="166">
        <v>5.6726000000000001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169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201" t="s">
        <v>172</v>
      </c>
      <c r="D23" s="167"/>
      <c r="E23" s="168">
        <v>11.895099999999999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169</v>
      </c>
      <c r="AH23" s="150">
        <v>1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200" t="s">
        <v>177</v>
      </c>
      <c r="D24" s="165"/>
      <c r="E24" s="166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169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7"/>
      <c r="B25" s="158"/>
      <c r="C25" s="200" t="s">
        <v>178</v>
      </c>
      <c r="D25" s="165"/>
      <c r="E25" s="166">
        <v>2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169</v>
      </c>
      <c r="AH25" s="150">
        <v>0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200" t="s">
        <v>179</v>
      </c>
      <c r="D26" s="165"/>
      <c r="E26" s="166">
        <v>14.47095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169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200" t="s">
        <v>180</v>
      </c>
      <c r="D27" s="165"/>
      <c r="E27" s="166">
        <v>6.6463299999999998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169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200" t="s">
        <v>181</v>
      </c>
      <c r="D28" s="165"/>
      <c r="E28" s="166">
        <v>4.8600000000000003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169</v>
      </c>
      <c r="AH28" s="150">
        <v>0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7"/>
      <c r="B29" s="158"/>
      <c r="C29" s="201" t="s">
        <v>172</v>
      </c>
      <c r="D29" s="167"/>
      <c r="E29" s="168">
        <v>27.97728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169</v>
      </c>
      <c r="AH29" s="150">
        <v>1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200" t="s">
        <v>182</v>
      </c>
      <c r="D30" s="165"/>
      <c r="E30" s="166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169</v>
      </c>
      <c r="AH30" s="150">
        <v>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7"/>
      <c r="B31" s="158"/>
      <c r="C31" s="200" t="s">
        <v>183</v>
      </c>
      <c r="D31" s="165"/>
      <c r="E31" s="166">
        <v>9.3239999999999998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169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7"/>
      <c r="B32" s="158"/>
      <c r="C32" s="201" t="s">
        <v>172</v>
      </c>
      <c r="D32" s="167"/>
      <c r="E32" s="168">
        <v>9.3239999999999998</v>
      </c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169</v>
      </c>
      <c r="AH32" s="150">
        <v>1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x14ac:dyDescent="0.2">
      <c r="A33" s="174" t="s">
        <v>153</v>
      </c>
      <c r="B33" s="175" t="s">
        <v>75</v>
      </c>
      <c r="C33" s="197" t="s">
        <v>76</v>
      </c>
      <c r="D33" s="176"/>
      <c r="E33" s="177"/>
      <c r="F33" s="178"/>
      <c r="G33" s="178">
        <f>SUMIF(AG34:AG121,"&lt;&gt;NOR",G34:G121)</f>
        <v>0</v>
      </c>
      <c r="H33" s="178"/>
      <c r="I33" s="178">
        <f>SUM(I34:I121)</f>
        <v>0</v>
      </c>
      <c r="J33" s="178"/>
      <c r="K33" s="178">
        <f>SUM(K34:K121)</f>
        <v>0</v>
      </c>
      <c r="L33" s="178"/>
      <c r="M33" s="178">
        <f>SUM(M34:M121)</f>
        <v>0</v>
      </c>
      <c r="N33" s="178"/>
      <c r="O33" s="178">
        <f>SUM(O34:O121)</f>
        <v>4.1500000000000004</v>
      </c>
      <c r="P33" s="178"/>
      <c r="Q33" s="178">
        <f>SUM(Q34:Q121)</f>
        <v>0</v>
      </c>
      <c r="R33" s="178"/>
      <c r="S33" s="178"/>
      <c r="T33" s="179"/>
      <c r="U33" s="173"/>
      <c r="V33" s="173">
        <f>SUM(V34:V121)</f>
        <v>40.79</v>
      </c>
      <c r="W33" s="173"/>
      <c r="AG33" t="s">
        <v>154</v>
      </c>
    </row>
    <row r="34" spans="1:60" outlineLevel="1" x14ac:dyDescent="0.2">
      <c r="A34" s="180">
        <v>3</v>
      </c>
      <c r="B34" s="181" t="s">
        <v>184</v>
      </c>
      <c r="C34" s="198" t="s">
        <v>185</v>
      </c>
      <c r="D34" s="182" t="s">
        <v>166</v>
      </c>
      <c r="E34" s="183">
        <v>582.70000000000005</v>
      </c>
      <c r="F34" s="184"/>
      <c r="G34" s="185">
        <f>ROUND(E34*F34,2)</f>
        <v>0</v>
      </c>
      <c r="H34" s="184"/>
      <c r="I34" s="185">
        <f>ROUND(E34*H34,2)</f>
        <v>0</v>
      </c>
      <c r="J34" s="184"/>
      <c r="K34" s="185">
        <f>ROUND(E34*J34,2)</f>
        <v>0</v>
      </c>
      <c r="L34" s="185">
        <v>21</v>
      </c>
      <c r="M34" s="185">
        <f>G34*(1+L34/100)</f>
        <v>0</v>
      </c>
      <c r="N34" s="185">
        <v>3.2000000000000003E-4</v>
      </c>
      <c r="O34" s="185">
        <f>ROUND(E34*N34,2)</f>
        <v>0.19</v>
      </c>
      <c r="P34" s="185">
        <v>0</v>
      </c>
      <c r="Q34" s="185">
        <f>ROUND(E34*P34,2)</f>
        <v>0</v>
      </c>
      <c r="R34" s="185"/>
      <c r="S34" s="185" t="s">
        <v>167</v>
      </c>
      <c r="T34" s="186" t="s">
        <v>167</v>
      </c>
      <c r="U34" s="160">
        <v>7.0000000000000007E-2</v>
      </c>
      <c r="V34" s="160">
        <f>ROUND(E34*U34,2)</f>
        <v>40.79</v>
      </c>
      <c r="W34" s="160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186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257" t="s">
        <v>187</v>
      </c>
      <c r="D35" s="258"/>
      <c r="E35" s="258"/>
      <c r="F35" s="258"/>
      <c r="G35" s="258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161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7"/>
      <c r="B36" s="158"/>
      <c r="C36" s="259" t="s">
        <v>50</v>
      </c>
      <c r="D36" s="260"/>
      <c r="E36" s="260"/>
      <c r="F36" s="260"/>
      <c r="G36" s="2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161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200" t="s">
        <v>188</v>
      </c>
      <c r="D37" s="165"/>
      <c r="E37" s="166">
        <v>55.33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169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57"/>
      <c r="B38" s="158"/>
      <c r="C38" s="200" t="s">
        <v>189</v>
      </c>
      <c r="D38" s="165"/>
      <c r="E38" s="166">
        <v>356.05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169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7"/>
      <c r="B39" s="158"/>
      <c r="C39" s="200" t="s">
        <v>190</v>
      </c>
      <c r="D39" s="165"/>
      <c r="E39" s="166">
        <v>45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169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57"/>
      <c r="B40" s="158"/>
      <c r="C40" s="200" t="s">
        <v>191</v>
      </c>
      <c r="D40" s="165"/>
      <c r="E40" s="166">
        <v>26.88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169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200" t="s">
        <v>192</v>
      </c>
      <c r="D41" s="165"/>
      <c r="E41" s="166">
        <v>63.92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169</v>
      </c>
      <c r="AH41" s="150">
        <v>0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200" t="s">
        <v>193</v>
      </c>
      <c r="D42" s="165"/>
      <c r="E42" s="166">
        <v>7.33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169</v>
      </c>
      <c r="AH42" s="150">
        <v>0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57"/>
      <c r="B43" s="158"/>
      <c r="C43" s="200" t="s">
        <v>194</v>
      </c>
      <c r="D43" s="165"/>
      <c r="E43" s="166">
        <v>3.92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169</v>
      </c>
      <c r="AH43" s="150">
        <v>0</v>
      </c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57"/>
      <c r="B44" s="158"/>
      <c r="C44" s="200" t="s">
        <v>195</v>
      </c>
      <c r="D44" s="165"/>
      <c r="E44" s="166">
        <v>10.17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169</v>
      </c>
      <c r="AH44" s="150">
        <v>0</v>
      </c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200" t="s">
        <v>196</v>
      </c>
      <c r="D45" s="165"/>
      <c r="E45" s="166">
        <v>14.1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169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80">
        <v>4</v>
      </c>
      <c r="B46" s="181" t="s">
        <v>197</v>
      </c>
      <c r="C46" s="198" t="s">
        <v>198</v>
      </c>
      <c r="D46" s="182" t="s">
        <v>166</v>
      </c>
      <c r="E46" s="183">
        <v>167.529</v>
      </c>
      <c r="F46" s="184"/>
      <c r="G46" s="185">
        <f>ROUND(E46*F46,2)</f>
        <v>0</v>
      </c>
      <c r="H46" s="184"/>
      <c r="I46" s="185">
        <f>ROUND(E46*H46,2)</f>
        <v>0</v>
      </c>
      <c r="J46" s="184"/>
      <c r="K46" s="185">
        <f>ROUND(E46*J46,2)</f>
        <v>0</v>
      </c>
      <c r="L46" s="185">
        <v>21</v>
      </c>
      <c r="M46" s="185">
        <f>G46*(1+L46/100)</f>
        <v>0</v>
      </c>
      <c r="N46" s="185">
        <v>8.9499999999999996E-3</v>
      </c>
      <c r="O46" s="185">
        <f>ROUND(E46*N46,2)</f>
        <v>1.5</v>
      </c>
      <c r="P46" s="185">
        <v>0</v>
      </c>
      <c r="Q46" s="185">
        <f>ROUND(E46*P46,2)</f>
        <v>0</v>
      </c>
      <c r="R46" s="185"/>
      <c r="S46" s="185" t="s">
        <v>157</v>
      </c>
      <c r="T46" s="186" t="s">
        <v>158</v>
      </c>
      <c r="U46" s="160">
        <v>0</v>
      </c>
      <c r="V46" s="160">
        <f>ROUND(E46*U46,2)</f>
        <v>0</v>
      </c>
      <c r="W46" s="160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159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57"/>
      <c r="B47" s="158"/>
      <c r="C47" s="257" t="s">
        <v>187</v>
      </c>
      <c r="D47" s="258"/>
      <c r="E47" s="258"/>
      <c r="F47" s="258"/>
      <c r="G47" s="258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161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57"/>
      <c r="B48" s="158"/>
      <c r="C48" s="259" t="s">
        <v>50</v>
      </c>
      <c r="D48" s="260"/>
      <c r="E48" s="260"/>
      <c r="F48" s="260"/>
      <c r="G48" s="2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161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202" t="s">
        <v>199</v>
      </c>
      <c r="D49" s="169"/>
      <c r="E49" s="17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169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57"/>
      <c r="B50" s="158"/>
      <c r="C50" s="203" t="s">
        <v>200</v>
      </c>
      <c r="D50" s="169"/>
      <c r="E50" s="170">
        <v>55.33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169</v>
      </c>
      <c r="AH50" s="150">
        <v>2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203" t="s">
        <v>201</v>
      </c>
      <c r="D51" s="169"/>
      <c r="E51" s="170">
        <v>356.05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169</v>
      </c>
      <c r="AH51" s="150">
        <v>2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57"/>
      <c r="B52" s="158"/>
      <c r="C52" s="203" t="s">
        <v>202</v>
      </c>
      <c r="D52" s="169"/>
      <c r="E52" s="170">
        <v>45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169</v>
      </c>
      <c r="AH52" s="150">
        <v>2</v>
      </c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203" t="s">
        <v>203</v>
      </c>
      <c r="D53" s="169"/>
      <c r="E53" s="170">
        <v>26.88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169</v>
      </c>
      <c r="AH53" s="150">
        <v>2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57"/>
      <c r="B54" s="158"/>
      <c r="C54" s="203" t="s">
        <v>204</v>
      </c>
      <c r="D54" s="169"/>
      <c r="E54" s="170">
        <v>63.92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169</v>
      </c>
      <c r="AH54" s="150">
        <v>2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57"/>
      <c r="B55" s="158"/>
      <c r="C55" s="203" t="s">
        <v>205</v>
      </c>
      <c r="D55" s="169"/>
      <c r="E55" s="170">
        <v>7.33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169</v>
      </c>
      <c r="AH55" s="150">
        <v>2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203" t="s">
        <v>206</v>
      </c>
      <c r="D56" s="169"/>
      <c r="E56" s="170">
        <v>3.92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169</v>
      </c>
      <c r="AH56" s="150">
        <v>2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57"/>
      <c r="B57" s="158"/>
      <c r="C57" s="204" t="s">
        <v>207</v>
      </c>
      <c r="D57" s="171"/>
      <c r="E57" s="172">
        <v>558.42999999999995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169</v>
      </c>
      <c r="AH57" s="150">
        <v>3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57"/>
      <c r="B58" s="158"/>
      <c r="C58" s="202" t="s">
        <v>208</v>
      </c>
      <c r="D58" s="169"/>
      <c r="E58" s="17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169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57"/>
      <c r="B59" s="158"/>
      <c r="C59" s="200" t="s">
        <v>209</v>
      </c>
      <c r="D59" s="165"/>
      <c r="E59" s="166">
        <v>167.529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169</v>
      </c>
      <c r="AH59" s="150">
        <v>0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80">
        <v>5</v>
      </c>
      <c r="B60" s="181" t="s">
        <v>210</v>
      </c>
      <c r="C60" s="198" t="s">
        <v>211</v>
      </c>
      <c r="D60" s="182" t="s">
        <v>166</v>
      </c>
      <c r="E60" s="183">
        <v>291.35000000000002</v>
      </c>
      <c r="F60" s="184"/>
      <c r="G60" s="185">
        <f>ROUND(E60*F60,2)</f>
        <v>0</v>
      </c>
      <c r="H60" s="184"/>
      <c r="I60" s="185">
        <f>ROUND(E60*H60,2)</f>
        <v>0</v>
      </c>
      <c r="J60" s="184"/>
      <c r="K60" s="185">
        <f>ROUND(E60*J60,2)</f>
        <v>0</v>
      </c>
      <c r="L60" s="185">
        <v>21</v>
      </c>
      <c r="M60" s="185">
        <f>G60*(1+L60/100)</f>
        <v>0</v>
      </c>
      <c r="N60" s="185">
        <v>8.3999999999999995E-3</v>
      </c>
      <c r="O60" s="185">
        <f>ROUND(E60*N60,2)</f>
        <v>2.4500000000000002</v>
      </c>
      <c r="P60" s="185">
        <v>0</v>
      </c>
      <c r="Q60" s="185">
        <f>ROUND(E60*P60,2)</f>
        <v>0</v>
      </c>
      <c r="R60" s="185"/>
      <c r="S60" s="185" t="s">
        <v>157</v>
      </c>
      <c r="T60" s="186" t="s">
        <v>158</v>
      </c>
      <c r="U60" s="160">
        <v>0</v>
      </c>
      <c r="V60" s="160">
        <f>ROUND(E60*U60,2)</f>
        <v>0</v>
      </c>
      <c r="W60" s="160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159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257" t="s">
        <v>212</v>
      </c>
      <c r="D61" s="258"/>
      <c r="E61" s="258"/>
      <c r="F61" s="258"/>
      <c r="G61" s="258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161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57"/>
      <c r="B62" s="158"/>
      <c r="C62" s="259" t="s">
        <v>213</v>
      </c>
      <c r="D62" s="260"/>
      <c r="E62" s="260"/>
      <c r="F62" s="260"/>
      <c r="G62" s="2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161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57"/>
      <c r="B63" s="158"/>
      <c r="C63" s="259" t="s">
        <v>214</v>
      </c>
      <c r="D63" s="260"/>
      <c r="E63" s="260"/>
      <c r="F63" s="260"/>
      <c r="G63" s="2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161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">
      <c r="A64" s="157"/>
      <c r="B64" s="158"/>
      <c r="C64" s="259" t="s">
        <v>215</v>
      </c>
      <c r="D64" s="260"/>
      <c r="E64" s="260"/>
      <c r="F64" s="260"/>
      <c r="G64" s="2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161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259" t="s">
        <v>216</v>
      </c>
      <c r="D65" s="260"/>
      <c r="E65" s="260"/>
      <c r="F65" s="260"/>
      <c r="G65" s="2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161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57"/>
      <c r="B66" s="158"/>
      <c r="C66" s="199" t="s">
        <v>162</v>
      </c>
      <c r="D66" s="162"/>
      <c r="E66" s="163"/>
      <c r="F66" s="164"/>
      <c r="G66" s="164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161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259" t="s">
        <v>187</v>
      </c>
      <c r="D67" s="260"/>
      <c r="E67" s="260"/>
      <c r="F67" s="260"/>
      <c r="G67" s="2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161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57"/>
      <c r="B68" s="158"/>
      <c r="C68" s="259" t="s">
        <v>50</v>
      </c>
      <c r="D68" s="260"/>
      <c r="E68" s="260"/>
      <c r="F68" s="260"/>
      <c r="G68" s="2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161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57"/>
      <c r="B69" s="158"/>
      <c r="C69" s="202" t="s">
        <v>199</v>
      </c>
      <c r="D69" s="169"/>
      <c r="E69" s="17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169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57"/>
      <c r="B70" s="158"/>
      <c r="C70" s="203" t="s">
        <v>200</v>
      </c>
      <c r="D70" s="169"/>
      <c r="E70" s="170">
        <v>55.33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169</v>
      </c>
      <c r="AH70" s="150">
        <v>2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57"/>
      <c r="B71" s="158"/>
      <c r="C71" s="203" t="s">
        <v>201</v>
      </c>
      <c r="D71" s="169"/>
      <c r="E71" s="170">
        <v>356.05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169</v>
      </c>
      <c r="AH71" s="150">
        <v>2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57"/>
      <c r="B72" s="158"/>
      <c r="C72" s="203" t="s">
        <v>202</v>
      </c>
      <c r="D72" s="169"/>
      <c r="E72" s="170">
        <v>45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169</v>
      </c>
      <c r="AH72" s="150">
        <v>2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57"/>
      <c r="B73" s="158"/>
      <c r="C73" s="203" t="s">
        <v>203</v>
      </c>
      <c r="D73" s="169"/>
      <c r="E73" s="170">
        <v>26.88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169</v>
      </c>
      <c r="AH73" s="150">
        <v>2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57"/>
      <c r="B74" s="158"/>
      <c r="C74" s="203" t="s">
        <v>204</v>
      </c>
      <c r="D74" s="169"/>
      <c r="E74" s="170">
        <v>63.92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169</v>
      </c>
      <c r="AH74" s="150">
        <v>2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57"/>
      <c r="B75" s="158"/>
      <c r="C75" s="203" t="s">
        <v>205</v>
      </c>
      <c r="D75" s="169"/>
      <c r="E75" s="170">
        <v>7.33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169</v>
      </c>
      <c r="AH75" s="150">
        <v>2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57"/>
      <c r="B76" s="158"/>
      <c r="C76" s="203" t="s">
        <v>206</v>
      </c>
      <c r="D76" s="169"/>
      <c r="E76" s="170">
        <v>3.92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169</v>
      </c>
      <c r="AH76" s="150">
        <v>2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203" t="s">
        <v>217</v>
      </c>
      <c r="D77" s="169"/>
      <c r="E77" s="170">
        <v>10.17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169</v>
      </c>
      <c r="AH77" s="150">
        <v>2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57"/>
      <c r="B78" s="158"/>
      <c r="C78" s="203" t="s">
        <v>218</v>
      </c>
      <c r="D78" s="169"/>
      <c r="E78" s="170">
        <v>14.1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169</v>
      </c>
      <c r="AH78" s="150">
        <v>2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57"/>
      <c r="B79" s="158"/>
      <c r="C79" s="204" t="s">
        <v>207</v>
      </c>
      <c r="D79" s="171"/>
      <c r="E79" s="172">
        <v>582.70000000000005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169</v>
      </c>
      <c r="AH79" s="150">
        <v>3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57"/>
      <c r="B80" s="158"/>
      <c r="C80" s="202" t="s">
        <v>208</v>
      </c>
      <c r="D80" s="169"/>
      <c r="E80" s="17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169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57"/>
      <c r="B81" s="158"/>
      <c r="C81" s="200" t="s">
        <v>219</v>
      </c>
      <c r="D81" s="165"/>
      <c r="E81" s="166">
        <v>291.35000000000002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169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80">
        <v>6</v>
      </c>
      <c r="B82" s="181" t="s">
        <v>220</v>
      </c>
      <c r="C82" s="198" t="s">
        <v>221</v>
      </c>
      <c r="D82" s="182" t="s">
        <v>166</v>
      </c>
      <c r="E82" s="183">
        <v>582.70000000000005</v>
      </c>
      <c r="F82" s="184"/>
      <c r="G82" s="185">
        <f>ROUND(E82*F82,2)</f>
        <v>0</v>
      </c>
      <c r="H82" s="184"/>
      <c r="I82" s="185">
        <f>ROUND(E82*H82,2)</f>
        <v>0</v>
      </c>
      <c r="J82" s="184"/>
      <c r="K82" s="185">
        <f>ROUND(E82*J82,2)</f>
        <v>0</v>
      </c>
      <c r="L82" s="185">
        <v>21</v>
      </c>
      <c r="M82" s="185">
        <f>G82*(1+L82/100)</f>
        <v>0</v>
      </c>
      <c r="N82" s="185">
        <v>2.0000000000000002E-5</v>
      </c>
      <c r="O82" s="185">
        <f>ROUND(E82*N82,2)</f>
        <v>0.01</v>
      </c>
      <c r="P82" s="185">
        <v>0</v>
      </c>
      <c r="Q82" s="185">
        <f>ROUND(E82*P82,2)</f>
        <v>0</v>
      </c>
      <c r="R82" s="185"/>
      <c r="S82" s="185" t="s">
        <v>167</v>
      </c>
      <c r="T82" s="186" t="s">
        <v>167</v>
      </c>
      <c r="U82" s="160">
        <v>0</v>
      </c>
      <c r="V82" s="160">
        <f>ROUND(E82*U82,2)</f>
        <v>0</v>
      </c>
      <c r="W82" s="160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159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57"/>
      <c r="B83" s="158"/>
      <c r="C83" s="257" t="s">
        <v>187</v>
      </c>
      <c r="D83" s="258"/>
      <c r="E83" s="258"/>
      <c r="F83" s="258"/>
      <c r="G83" s="258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161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57"/>
      <c r="B84" s="158"/>
      <c r="C84" s="259" t="s">
        <v>50</v>
      </c>
      <c r="D84" s="260"/>
      <c r="E84" s="260"/>
      <c r="F84" s="260"/>
      <c r="G84" s="2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161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57"/>
      <c r="B85" s="158"/>
      <c r="C85" s="200" t="s">
        <v>188</v>
      </c>
      <c r="D85" s="165"/>
      <c r="E85" s="166">
        <v>55.33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169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57"/>
      <c r="B86" s="158"/>
      <c r="C86" s="200" t="s">
        <v>189</v>
      </c>
      <c r="D86" s="165"/>
      <c r="E86" s="166">
        <v>356.05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169</v>
      </c>
      <c r="AH86" s="150">
        <v>0</v>
      </c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200" t="s">
        <v>190</v>
      </c>
      <c r="D87" s="165"/>
      <c r="E87" s="166">
        <v>45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169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57"/>
      <c r="B88" s="158"/>
      <c r="C88" s="200" t="s">
        <v>191</v>
      </c>
      <c r="D88" s="165"/>
      <c r="E88" s="166">
        <v>26.88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169</v>
      </c>
      <c r="AH88" s="150">
        <v>0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57"/>
      <c r="B89" s="158"/>
      <c r="C89" s="200" t="s">
        <v>192</v>
      </c>
      <c r="D89" s="165"/>
      <c r="E89" s="166">
        <v>63.92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169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57"/>
      <c r="B90" s="158"/>
      <c r="C90" s="200" t="s">
        <v>193</v>
      </c>
      <c r="D90" s="165"/>
      <c r="E90" s="166">
        <v>7.33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169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57"/>
      <c r="B91" s="158"/>
      <c r="C91" s="200" t="s">
        <v>194</v>
      </c>
      <c r="D91" s="165"/>
      <c r="E91" s="166">
        <v>3.92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169</v>
      </c>
      <c r="AH91" s="150">
        <v>0</v>
      </c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57"/>
      <c r="B92" s="158"/>
      <c r="C92" s="200" t="s">
        <v>195</v>
      </c>
      <c r="D92" s="165"/>
      <c r="E92" s="166">
        <v>10.17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169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57"/>
      <c r="B93" s="158"/>
      <c r="C93" s="200" t="s">
        <v>196</v>
      </c>
      <c r="D93" s="165"/>
      <c r="E93" s="166">
        <v>14.1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169</v>
      </c>
      <c r="AH93" s="150">
        <v>0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ht="22.5" outlineLevel="1" x14ac:dyDescent="0.2">
      <c r="A94" s="180">
        <v>7</v>
      </c>
      <c r="B94" s="181" t="s">
        <v>222</v>
      </c>
      <c r="C94" s="198" t="s">
        <v>223</v>
      </c>
      <c r="D94" s="182" t="s">
        <v>166</v>
      </c>
      <c r="E94" s="183">
        <v>5.827</v>
      </c>
      <c r="F94" s="184"/>
      <c r="G94" s="185">
        <f>ROUND(E94*F94,2)</f>
        <v>0</v>
      </c>
      <c r="H94" s="184"/>
      <c r="I94" s="185">
        <f>ROUND(E94*H94,2)</f>
        <v>0</v>
      </c>
      <c r="J94" s="184"/>
      <c r="K94" s="185">
        <f>ROUND(E94*J94,2)</f>
        <v>0</v>
      </c>
      <c r="L94" s="185">
        <v>21</v>
      </c>
      <c r="M94" s="185">
        <f>G94*(1+L94/100)</f>
        <v>0</v>
      </c>
      <c r="N94" s="185">
        <v>0</v>
      </c>
      <c r="O94" s="185">
        <f>ROUND(E94*N94,2)</f>
        <v>0</v>
      </c>
      <c r="P94" s="185">
        <v>0</v>
      </c>
      <c r="Q94" s="185">
        <f>ROUND(E94*P94,2)</f>
        <v>0</v>
      </c>
      <c r="R94" s="185"/>
      <c r="S94" s="185" t="s">
        <v>157</v>
      </c>
      <c r="T94" s="186" t="s">
        <v>158</v>
      </c>
      <c r="U94" s="160">
        <v>0</v>
      </c>
      <c r="V94" s="160">
        <f>ROUND(E94*U94,2)</f>
        <v>0</v>
      </c>
      <c r="W94" s="160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224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57"/>
      <c r="B95" s="158"/>
      <c r="C95" s="257" t="s">
        <v>225</v>
      </c>
      <c r="D95" s="258"/>
      <c r="E95" s="258"/>
      <c r="F95" s="258"/>
      <c r="G95" s="258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161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57"/>
      <c r="B96" s="158"/>
      <c r="C96" s="259" t="s">
        <v>226</v>
      </c>
      <c r="D96" s="260"/>
      <c r="E96" s="260"/>
      <c r="F96" s="260"/>
      <c r="G96" s="2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161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57"/>
      <c r="B97" s="158"/>
      <c r="C97" s="259" t="s">
        <v>213</v>
      </c>
      <c r="D97" s="260"/>
      <c r="E97" s="260"/>
      <c r="F97" s="260"/>
      <c r="G97" s="2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161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57"/>
      <c r="B98" s="158"/>
      <c r="C98" s="259" t="s">
        <v>227</v>
      </c>
      <c r="D98" s="260"/>
      <c r="E98" s="260"/>
      <c r="F98" s="260"/>
      <c r="G98" s="2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161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57"/>
      <c r="B99" s="158"/>
      <c r="C99" s="259" t="s">
        <v>228</v>
      </c>
      <c r="D99" s="260"/>
      <c r="E99" s="260"/>
      <c r="F99" s="260"/>
      <c r="G99" s="2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161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">
      <c r="A100" s="157"/>
      <c r="B100" s="158"/>
      <c r="C100" s="259" t="s">
        <v>216</v>
      </c>
      <c r="D100" s="260"/>
      <c r="E100" s="260"/>
      <c r="F100" s="260"/>
      <c r="G100" s="2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161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57"/>
      <c r="B101" s="158"/>
      <c r="C101" s="199" t="s">
        <v>162</v>
      </c>
      <c r="D101" s="162"/>
      <c r="E101" s="163"/>
      <c r="F101" s="164"/>
      <c r="G101" s="164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161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">
      <c r="A102" s="157"/>
      <c r="B102" s="158"/>
      <c r="C102" s="259" t="s">
        <v>187</v>
      </c>
      <c r="D102" s="260"/>
      <c r="E102" s="260"/>
      <c r="F102" s="260"/>
      <c r="G102" s="2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161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">
      <c r="A103" s="157"/>
      <c r="B103" s="158"/>
      <c r="C103" s="259" t="s">
        <v>50</v>
      </c>
      <c r="D103" s="260"/>
      <c r="E103" s="260"/>
      <c r="F103" s="260"/>
      <c r="G103" s="2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161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57"/>
      <c r="B104" s="158"/>
      <c r="C104" s="202" t="s">
        <v>199</v>
      </c>
      <c r="D104" s="169"/>
      <c r="E104" s="17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169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57"/>
      <c r="B105" s="158"/>
      <c r="C105" s="203" t="s">
        <v>200</v>
      </c>
      <c r="D105" s="169"/>
      <c r="E105" s="170">
        <v>55.33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169</v>
      </c>
      <c r="AH105" s="150">
        <v>2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57"/>
      <c r="B106" s="158"/>
      <c r="C106" s="203" t="s">
        <v>201</v>
      </c>
      <c r="D106" s="169"/>
      <c r="E106" s="170">
        <v>356.05</v>
      </c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169</v>
      </c>
      <c r="AH106" s="150">
        <v>2</v>
      </c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57"/>
      <c r="B107" s="158"/>
      <c r="C107" s="203" t="s">
        <v>202</v>
      </c>
      <c r="D107" s="169"/>
      <c r="E107" s="170">
        <v>45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169</v>
      </c>
      <c r="AH107" s="150">
        <v>2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57"/>
      <c r="B108" s="158"/>
      <c r="C108" s="203" t="s">
        <v>203</v>
      </c>
      <c r="D108" s="169"/>
      <c r="E108" s="170">
        <v>26.88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169</v>
      </c>
      <c r="AH108" s="150">
        <v>2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57"/>
      <c r="B109" s="158"/>
      <c r="C109" s="203" t="s">
        <v>204</v>
      </c>
      <c r="D109" s="169"/>
      <c r="E109" s="170">
        <v>63.92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169</v>
      </c>
      <c r="AH109" s="150">
        <v>2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57"/>
      <c r="B110" s="158"/>
      <c r="C110" s="203" t="s">
        <v>205</v>
      </c>
      <c r="D110" s="169"/>
      <c r="E110" s="170">
        <v>7.33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169</v>
      </c>
      <c r="AH110" s="150">
        <v>2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57"/>
      <c r="B111" s="158"/>
      <c r="C111" s="203" t="s">
        <v>206</v>
      </c>
      <c r="D111" s="169"/>
      <c r="E111" s="170">
        <v>3.92</v>
      </c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169</v>
      </c>
      <c r="AH111" s="150">
        <v>2</v>
      </c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">
      <c r="A112" s="157"/>
      <c r="B112" s="158"/>
      <c r="C112" s="203" t="s">
        <v>217</v>
      </c>
      <c r="D112" s="169"/>
      <c r="E112" s="170">
        <v>10.17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169</v>
      </c>
      <c r="AH112" s="150">
        <v>2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">
      <c r="A113" s="157"/>
      <c r="B113" s="158"/>
      <c r="C113" s="203" t="s">
        <v>218</v>
      </c>
      <c r="D113" s="169"/>
      <c r="E113" s="170">
        <v>14.1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169</v>
      </c>
      <c r="AH113" s="150">
        <v>2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">
      <c r="A114" s="157"/>
      <c r="B114" s="158"/>
      <c r="C114" s="204" t="s">
        <v>207</v>
      </c>
      <c r="D114" s="171"/>
      <c r="E114" s="172">
        <v>582.70000000000005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169</v>
      </c>
      <c r="AH114" s="150">
        <v>3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57"/>
      <c r="B115" s="158"/>
      <c r="C115" s="202" t="s">
        <v>208</v>
      </c>
      <c r="D115" s="169"/>
      <c r="E115" s="17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169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">
      <c r="A116" s="157"/>
      <c r="B116" s="158"/>
      <c r="C116" s="200" t="s">
        <v>229</v>
      </c>
      <c r="D116" s="165"/>
      <c r="E116" s="166">
        <v>5.827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169</v>
      </c>
      <c r="AH116" s="150">
        <v>0</v>
      </c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80">
        <v>8</v>
      </c>
      <c r="B117" s="181" t="s">
        <v>230</v>
      </c>
      <c r="C117" s="198" t="s">
        <v>231</v>
      </c>
      <c r="D117" s="182" t="s">
        <v>166</v>
      </c>
      <c r="E117" s="183">
        <v>10</v>
      </c>
      <c r="F117" s="184"/>
      <c r="G117" s="185">
        <f>ROUND(E117*F117,2)</f>
        <v>0</v>
      </c>
      <c r="H117" s="184"/>
      <c r="I117" s="185">
        <f>ROUND(E117*H117,2)</f>
        <v>0</v>
      </c>
      <c r="J117" s="184"/>
      <c r="K117" s="185">
        <f>ROUND(E117*J117,2)</f>
        <v>0</v>
      </c>
      <c r="L117" s="185">
        <v>21</v>
      </c>
      <c r="M117" s="185">
        <f>G117*(1+L117/100)</f>
        <v>0</v>
      </c>
      <c r="N117" s="185">
        <v>0</v>
      </c>
      <c r="O117" s="185">
        <f>ROUND(E117*N117,2)</f>
        <v>0</v>
      </c>
      <c r="P117" s="185">
        <v>0</v>
      </c>
      <c r="Q117" s="185">
        <f>ROUND(E117*P117,2)</f>
        <v>0</v>
      </c>
      <c r="R117" s="185"/>
      <c r="S117" s="185" t="s">
        <v>157</v>
      </c>
      <c r="T117" s="186" t="s">
        <v>158</v>
      </c>
      <c r="U117" s="160">
        <v>0</v>
      </c>
      <c r="V117" s="160">
        <f>ROUND(E117*U117,2)</f>
        <v>0</v>
      </c>
      <c r="W117" s="16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224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">
      <c r="A118" s="157"/>
      <c r="B118" s="158"/>
      <c r="C118" s="257" t="s">
        <v>232</v>
      </c>
      <c r="D118" s="258"/>
      <c r="E118" s="258"/>
      <c r="F118" s="258"/>
      <c r="G118" s="258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161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">
      <c r="A119" s="157"/>
      <c r="B119" s="158"/>
      <c r="C119" s="199" t="s">
        <v>162</v>
      </c>
      <c r="D119" s="162"/>
      <c r="E119" s="163"/>
      <c r="F119" s="164"/>
      <c r="G119" s="164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161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">
      <c r="A120" s="157"/>
      <c r="B120" s="158"/>
      <c r="C120" s="259" t="s">
        <v>187</v>
      </c>
      <c r="D120" s="260"/>
      <c r="E120" s="260"/>
      <c r="F120" s="260"/>
      <c r="G120" s="2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161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57"/>
      <c r="B121" s="158"/>
      <c r="C121" s="259" t="s">
        <v>50</v>
      </c>
      <c r="D121" s="260"/>
      <c r="E121" s="260"/>
      <c r="F121" s="260"/>
      <c r="G121" s="2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161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x14ac:dyDescent="0.2">
      <c r="A122" s="174" t="s">
        <v>153</v>
      </c>
      <c r="B122" s="175" t="s">
        <v>87</v>
      </c>
      <c r="C122" s="197" t="s">
        <v>88</v>
      </c>
      <c r="D122" s="176"/>
      <c r="E122" s="177"/>
      <c r="F122" s="178"/>
      <c r="G122" s="178">
        <f>SUMIF(AG123:AG144,"&lt;&gt;NOR",G123:G144)</f>
        <v>0</v>
      </c>
      <c r="H122" s="178"/>
      <c r="I122" s="178">
        <f>SUM(I123:I144)</f>
        <v>0</v>
      </c>
      <c r="J122" s="178"/>
      <c r="K122" s="178">
        <f>SUM(K123:K144)</f>
        <v>0</v>
      </c>
      <c r="L122" s="178"/>
      <c r="M122" s="178">
        <f>SUM(M123:M144)</f>
        <v>0</v>
      </c>
      <c r="N122" s="178"/>
      <c r="O122" s="178">
        <f>SUM(O123:O144)</f>
        <v>0.02</v>
      </c>
      <c r="P122" s="178"/>
      <c r="Q122" s="178">
        <f>SUM(Q123:Q144)</f>
        <v>4.2</v>
      </c>
      <c r="R122" s="178"/>
      <c r="S122" s="178"/>
      <c r="T122" s="179"/>
      <c r="U122" s="173"/>
      <c r="V122" s="173">
        <f>SUM(V123:V144)</f>
        <v>6.64</v>
      </c>
      <c r="W122" s="173"/>
      <c r="AG122" t="s">
        <v>154</v>
      </c>
    </row>
    <row r="123" spans="1:60" outlineLevel="1" x14ac:dyDescent="0.2">
      <c r="A123" s="180">
        <v>9</v>
      </c>
      <c r="B123" s="181" t="s">
        <v>233</v>
      </c>
      <c r="C123" s="198" t="s">
        <v>234</v>
      </c>
      <c r="D123" s="182" t="s">
        <v>166</v>
      </c>
      <c r="E123" s="183">
        <v>32.084800000000001</v>
      </c>
      <c r="F123" s="184"/>
      <c r="G123" s="185">
        <f>ROUND(E123*F123,2)</f>
        <v>0</v>
      </c>
      <c r="H123" s="184"/>
      <c r="I123" s="185">
        <f>ROUND(E123*H123,2)</f>
        <v>0</v>
      </c>
      <c r="J123" s="184"/>
      <c r="K123" s="185">
        <f>ROUND(E123*J123,2)</f>
        <v>0</v>
      </c>
      <c r="L123" s="185">
        <v>21</v>
      </c>
      <c r="M123" s="185">
        <f>G123*(1+L123/100)</f>
        <v>0</v>
      </c>
      <c r="N123" s="185">
        <v>6.7000000000000002E-4</v>
      </c>
      <c r="O123" s="185">
        <f>ROUND(E123*N123,2)</f>
        <v>0.02</v>
      </c>
      <c r="P123" s="185">
        <v>0.13100000000000001</v>
      </c>
      <c r="Q123" s="185">
        <f>ROUND(E123*P123,2)</f>
        <v>4.2</v>
      </c>
      <c r="R123" s="185"/>
      <c r="S123" s="185" t="s">
        <v>167</v>
      </c>
      <c r="T123" s="186" t="s">
        <v>167</v>
      </c>
      <c r="U123" s="160">
        <v>0.20699999999999999</v>
      </c>
      <c r="V123" s="160">
        <f>ROUND(E123*U123,2)</f>
        <v>6.64</v>
      </c>
      <c r="W123" s="16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159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57"/>
      <c r="B124" s="158"/>
      <c r="C124" s="257" t="s">
        <v>187</v>
      </c>
      <c r="D124" s="258"/>
      <c r="E124" s="258"/>
      <c r="F124" s="258"/>
      <c r="G124" s="258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161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">
      <c r="A125" s="157"/>
      <c r="B125" s="158"/>
      <c r="C125" s="259" t="s">
        <v>50</v>
      </c>
      <c r="D125" s="260"/>
      <c r="E125" s="260"/>
      <c r="F125" s="260"/>
      <c r="G125" s="2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161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">
      <c r="A126" s="157"/>
      <c r="B126" s="158"/>
      <c r="C126" s="200" t="s">
        <v>235</v>
      </c>
      <c r="D126" s="165"/>
      <c r="E126" s="166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169</v>
      </c>
      <c r="AH126" s="150">
        <v>0</v>
      </c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">
      <c r="A127" s="157"/>
      <c r="B127" s="158"/>
      <c r="C127" s="200" t="s">
        <v>236</v>
      </c>
      <c r="D127" s="165"/>
      <c r="E127" s="166">
        <v>0.30080000000000001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169</v>
      </c>
      <c r="AH127" s="150">
        <v>0</v>
      </c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">
      <c r="A128" s="157"/>
      <c r="B128" s="158"/>
      <c r="C128" s="200" t="s">
        <v>237</v>
      </c>
      <c r="D128" s="165"/>
      <c r="E128" s="166">
        <v>6.6624999999999996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169</v>
      </c>
      <c r="AH128" s="150">
        <v>0</v>
      </c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">
      <c r="A129" s="157"/>
      <c r="B129" s="158"/>
      <c r="C129" s="201" t="s">
        <v>172</v>
      </c>
      <c r="D129" s="167"/>
      <c r="E129" s="168">
        <v>6.9633000000000003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169</v>
      </c>
      <c r="AH129" s="150">
        <v>1</v>
      </c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57"/>
      <c r="B130" s="158"/>
      <c r="C130" s="200" t="s">
        <v>173</v>
      </c>
      <c r="D130" s="165"/>
      <c r="E130" s="166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169</v>
      </c>
      <c r="AH130" s="150">
        <v>0</v>
      </c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57"/>
      <c r="B131" s="158"/>
      <c r="C131" s="200" t="s">
        <v>238</v>
      </c>
      <c r="D131" s="165"/>
      <c r="E131" s="166">
        <v>0.48089999999999999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169</v>
      </c>
      <c r="AH131" s="150">
        <v>0</v>
      </c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">
      <c r="A132" s="157"/>
      <c r="B132" s="158"/>
      <c r="C132" s="200" t="s">
        <v>239</v>
      </c>
      <c r="D132" s="165"/>
      <c r="E132" s="166">
        <v>3.0569999999999999</v>
      </c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169</v>
      </c>
      <c r="AH132" s="150">
        <v>0</v>
      </c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">
      <c r="A133" s="157"/>
      <c r="B133" s="158"/>
      <c r="C133" s="200" t="s">
        <v>240</v>
      </c>
      <c r="D133" s="165"/>
      <c r="E133" s="166">
        <v>3.1625999999999999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169</v>
      </c>
      <c r="AH133" s="150">
        <v>0</v>
      </c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">
      <c r="A134" s="157"/>
      <c r="B134" s="158"/>
      <c r="C134" s="201" t="s">
        <v>172</v>
      </c>
      <c r="D134" s="167"/>
      <c r="E134" s="168">
        <v>6.7004999999999999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169</v>
      </c>
      <c r="AH134" s="150">
        <v>1</v>
      </c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">
      <c r="A135" s="157"/>
      <c r="B135" s="158"/>
      <c r="C135" s="200" t="s">
        <v>177</v>
      </c>
      <c r="D135" s="165"/>
      <c r="E135" s="166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169</v>
      </c>
      <c r="AH135" s="150">
        <v>0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">
      <c r="A136" s="157"/>
      <c r="B136" s="158"/>
      <c r="C136" s="200" t="s">
        <v>241</v>
      </c>
      <c r="D136" s="165"/>
      <c r="E136" s="166">
        <v>1.2</v>
      </c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169</v>
      </c>
      <c r="AH136" s="150">
        <v>0</v>
      </c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57"/>
      <c r="B137" s="158"/>
      <c r="C137" s="200" t="s">
        <v>242</v>
      </c>
      <c r="D137" s="165"/>
      <c r="E137" s="166">
        <v>5.8905000000000003</v>
      </c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169</v>
      </c>
      <c r="AH137" s="150">
        <v>0</v>
      </c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">
      <c r="A138" s="157"/>
      <c r="B138" s="158"/>
      <c r="C138" s="200" t="s">
        <v>243</v>
      </c>
      <c r="D138" s="165"/>
      <c r="E138" s="166">
        <v>4.8789999999999996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169</v>
      </c>
      <c r="AH138" s="150">
        <v>0</v>
      </c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57"/>
      <c r="B139" s="158"/>
      <c r="C139" s="200" t="s">
        <v>244</v>
      </c>
      <c r="D139" s="165"/>
      <c r="E139" s="166">
        <v>2.9837500000000001</v>
      </c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169</v>
      </c>
      <c r="AH139" s="150">
        <v>0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">
      <c r="A140" s="157"/>
      <c r="B140" s="158"/>
      <c r="C140" s="201" t="s">
        <v>172</v>
      </c>
      <c r="D140" s="167"/>
      <c r="E140" s="168">
        <v>14.953250000000001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169</v>
      </c>
      <c r="AH140" s="150">
        <v>1</v>
      </c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57"/>
      <c r="B141" s="158"/>
      <c r="C141" s="200" t="s">
        <v>182</v>
      </c>
      <c r="D141" s="165"/>
      <c r="E141" s="166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169</v>
      </c>
      <c r="AH141" s="150">
        <v>0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">
      <c r="A142" s="157"/>
      <c r="B142" s="158"/>
      <c r="C142" s="200" t="s">
        <v>245</v>
      </c>
      <c r="D142" s="165"/>
      <c r="E142" s="166">
        <v>1.1427499999999999</v>
      </c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169</v>
      </c>
      <c r="AH142" s="150">
        <v>0</v>
      </c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">
      <c r="A143" s="157"/>
      <c r="B143" s="158"/>
      <c r="C143" s="200" t="s">
        <v>246</v>
      </c>
      <c r="D143" s="165"/>
      <c r="E143" s="166">
        <v>2.3250000000000002</v>
      </c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169</v>
      </c>
      <c r="AH143" s="150">
        <v>0</v>
      </c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">
      <c r="A144" s="157"/>
      <c r="B144" s="158"/>
      <c r="C144" s="201" t="s">
        <v>172</v>
      </c>
      <c r="D144" s="167"/>
      <c r="E144" s="168">
        <v>3.4677500000000001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169</v>
      </c>
      <c r="AH144" s="150">
        <v>1</v>
      </c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x14ac:dyDescent="0.2">
      <c r="A145" s="174" t="s">
        <v>153</v>
      </c>
      <c r="B145" s="175" t="s">
        <v>89</v>
      </c>
      <c r="C145" s="197" t="s">
        <v>90</v>
      </c>
      <c r="D145" s="176"/>
      <c r="E145" s="177"/>
      <c r="F145" s="178"/>
      <c r="G145" s="178">
        <f>SUMIF(AG146:AG166,"&lt;&gt;NOR",G146:G166)</f>
        <v>0</v>
      </c>
      <c r="H145" s="178"/>
      <c r="I145" s="178">
        <f>SUM(I146:I166)</f>
        <v>0</v>
      </c>
      <c r="J145" s="178"/>
      <c r="K145" s="178">
        <f>SUM(K146:K166)</f>
        <v>0</v>
      </c>
      <c r="L145" s="178"/>
      <c r="M145" s="178">
        <f>SUM(M146:M166)</f>
        <v>0</v>
      </c>
      <c r="N145" s="178"/>
      <c r="O145" s="178">
        <f>SUM(O146:O166)</f>
        <v>0</v>
      </c>
      <c r="P145" s="178"/>
      <c r="Q145" s="178">
        <f>SUM(Q146:Q166)</f>
        <v>2.86</v>
      </c>
      <c r="R145" s="178"/>
      <c r="S145" s="178"/>
      <c r="T145" s="179"/>
      <c r="U145" s="173"/>
      <c r="V145" s="173">
        <f>SUM(V146:V166)</f>
        <v>12.51</v>
      </c>
      <c r="W145" s="173"/>
      <c r="AG145" t="s">
        <v>154</v>
      </c>
    </row>
    <row r="146" spans="1:60" outlineLevel="1" x14ac:dyDescent="0.2">
      <c r="A146" s="180">
        <v>10</v>
      </c>
      <c r="B146" s="181" t="s">
        <v>247</v>
      </c>
      <c r="C146" s="198" t="s">
        <v>248</v>
      </c>
      <c r="D146" s="182" t="s">
        <v>166</v>
      </c>
      <c r="E146" s="183">
        <v>32.084800000000001</v>
      </c>
      <c r="F146" s="184"/>
      <c r="G146" s="185">
        <f>ROUND(E146*F146,2)</f>
        <v>0</v>
      </c>
      <c r="H146" s="184"/>
      <c r="I146" s="185">
        <f>ROUND(E146*H146,2)</f>
        <v>0</v>
      </c>
      <c r="J146" s="184"/>
      <c r="K146" s="185">
        <f>ROUND(E146*J146,2)</f>
        <v>0</v>
      </c>
      <c r="L146" s="185">
        <v>21</v>
      </c>
      <c r="M146" s="185">
        <f>G146*(1+L146/100)</f>
        <v>0</v>
      </c>
      <c r="N146" s="185">
        <v>0</v>
      </c>
      <c r="O146" s="185">
        <f>ROUND(E146*N146,2)</f>
        <v>0</v>
      </c>
      <c r="P146" s="185">
        <v>8.8999999999999996E-2</v>
      </c>
      <c r="Q146" s="185">
        <f>ROUND(E146*P146,2)</f>
        <v>2.86</v>
      </c>
      <c r="R146" s="185" t="s">
        <v>249</v>
      </c>
      <c r="S146" s="185" t="s">
        <v>167</v>
      </c>
      <c r="T146" s="186" t="s">
        <v>167</v>
      </c>
      <c r="U146" s="160">
        <v>0.39</v>
      </c>
      <c r="V146" s="160">
        <f>ROUND(E146*U146,2)</f>
        <v>12.51</v>
      </c>
      <c r="W146" s="16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250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 x14ac:dyDescent="0.2">
      <c r="A147" s="157"/>
      <c r="B147" s="158"/>
      <c r="C147" s="261" t="s">
        <v>251</v>
      </c>
      <c r="D147" s="262"/>
      <c r="E147" s="262"/>
      <c r="F147" s="262"/>
      <c r="G147" s="262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 t="s">
        <v>252</v>
      </c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 x14ac:dyDescent="0.2">
      <c r="A148" s="157"/>
      <c r="B148" s="158"/>
      <c r="C148" s="200" t="s">
        <v>235</v>
      </c>
      <c r="D148" s="165"/>
      <c r="E148" s="166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169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">
      <c r="A149" s="157"/>
      <c r="B149" s="158"/>
      <c r="C149" s="200" t="s">
        <v>236</v>
      </c>
      <c r="D149" s="165"/>
      <c r="E149" s="166">
        <v>0.30080000000000001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169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">
      <c r="A150" s="157"/>
      <c r="B150" s="158"/>
      <c r="C150" s="200" t="s">
        <v>237</v>
      </c>
      <c r="D150" s="165"/>
      <c r="E150" s="166">
        <v>6.6624999999999996</v>
      </c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169</v>
      </c>
      <c r="AH150" s="150">
        <v>0</v>
      </c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">
      <c r="A151" s="157"/>
      <c r="B151" s="158"/>
      <c r="C151" s="201" t="s">
        <v>172</v>
      </c>
      <c r="D151" s="167"/>
      <c r="E151" s="168">
        <v>6.9633000000000003</v>
      </c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 t="s">
        <v>169</v>
      </c>
      <c r="AH151" s="150">
        <v>1</v>
      </c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">
      <c r="A152" s="157"/>
      <c r="B152" s="158"/>
      <c r="C152" s="200" t="s">
        <v>173</v>
      </c>
      <c r="D152" s="165"/>
      <c r="E152" s="166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169</v>
      </c>
      <c r="AH152" s="150">
        <v>0</v>
      </c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">
      <c r="A153" s="157"/>
      <c r="B153" s="158"/>
      <c r="C153" s="200" t="s">
        <v>238</v>
      </c>
      <c r="D153" s="165"/>
      <c r="E153" s="166">
        <v>0.48089999999999999</v>
      </c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169</v>
      </c>
      <c r="AH153" s="150">
        <v>0</v>
      </c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">
      <c r="A154" s="157"/>
      <c r="B154" s="158"/>
      <c r="C154" s="200" t="s">
        <v>239</v>
      </c>
      <c r="D154" s="165"/>
      <c r="E154" s="166">
        <v>3.0569999999999999</v>
      </c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169</v>
      </c>
      <c r="AH154" s="150">
        <v>0</v>
      </c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">
      <c r="A155" s="157"/>
      <c r="B155" s="158"/>
      <c r="C155" s="200" t="s">
        <v>240</v>
      </c>
      <c r="D155" s="165"/>
      <c r="E155" s="166">
        <v>3.1625999999999999</v>
      </c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169</v>
      </c>
      <c r="AH155" s="150">
        <v>0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 x14ac:dyDescent="0.2">
      <c r="A156" s="157"/>
      <c r="B156" s="158"/>
      <c r="C156" s="201" t="s">
        <v>172</v>
      </c>
      <c r="D156" s="167"/>
      <c r="E156" s="168">
        <v>6.7004999999999999</v>
      </c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 t="s">
        <v>169</v>
      </c>
      <c r="AH156" s="150">
        <v>1</v>
      </c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 x14ac:dyDescent="0.2">
      <c r="A157" s="157"/>
      <c r="B157" s="158"/>
      <c r="C157" s="200" t="s">
        <v>177</v>
      </c>
      <c r="D157" s="165"/>
      <c r="E157" s="166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169</v>
      </c>
      <c r="AH157" s="150">
        <v>0</v>
      </c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">
      <c r="A158" s="157"/>
      <c r="B158" s="158"/>
      <c r="C158" s="200" t="s">
        <v>241</v>
      </c>
      <c r="D158" s="165"/>
      <c r="E158" s="166">
        <v>1.2</v>
      </c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169</v>
      </c>
      <c r="AH158" s="150">
        <v>0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">
      <c r="A159" s="157"/>
      <c r="B159" s="158"/>
      <c r="C159" s="200" t="s">
        <v>242</v>
      </c>
      <c r="D159" s="165"/>
      <c r="E159" s="166">
        <v>5.8905000000000003</v>
      </c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169</v>
      </c>
      <c r="AH159" s="150">
        <v>0</v>
      </c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 x14ac:dyDescent="0.2">
      <c r="A160" s="157"/>
      <c r="B160" s="158"/>
      <c r="C160" s="200" t="s">
        <v>243</v>
      </c>
      <c r="D160" s="165"/>
      <c r="E160" s="166">
        <v>4.8789999999999996</v>
      </c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169</v>
      </c>
      <c r="AH160" s="150">
        <v>0</v>
      </c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">
      <c r="A161" s="157"/>
      <c r="B161" s="158"/>
      <c r="C161" s="200" t="s">
        <v>244</v>
      </c>
      <c r="D161" s="165"/>
      <c r="E161" s="166">
        <v>2.9837500000000001</v>
      </c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169</v>
      </c>
      <c r="AH161" s="150">
        <v>0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">
      <c r="A162" s="157"/>
      <c r="B162" s="158"/>
      <c r="C162" s="201" t="s">
        <v>172</v>
      </c>
      <c r="D162" s="167"/>
      <c r="E162" s="168">
        <v>14.953250000000001</v>
      </c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 t="s">
        <v>169</v>
      </c>
      <c r="AH162" s="150">
        <v>1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">
      <c r="A163" s="157"/>
      <c r="B163" s="158"/>
      <c r="C163" s="200" t="s">
        <v>182</v>
      </c>
      <c r="D163" s="165"/>
      <c r="E163" s="166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169</v>
      </c>
      <c r="AH163" s="150">
        <v>0</v>
      </c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 x14ac:dyDescent="0.2">
      <c r="A164" s="157"/>
      <c r="B164" s="158"/>
      <c r="C164" s="200" t="s">
        <v>245</v>
      </c>
      <c r="D164" s="165"/>
      <c r="E164" s="166">
        <v>1.1427499999999999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169</v>
      </c>
      <c r="AH164" s="150">
        <v>0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1" x14ac:dyDescent="0.2">
      <c r="A165" s="157"/>
      <c r="B165" s="158"/>
      <c r="C165" s="200" t="s">
        <v>246</v>
      </c>
      <c r="D165" s="165"/>
      <c r="E165" s="166">
        <v>2.3250000000000002</v>
      </c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 t="s">
        <v>169</v>
      </c>
      <c r="AH165" s="150">
        <v>0</v>
      </c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 x14ac:dyDescent="0.2">
      <c r="A166" s="157"/>
      <c r="B166" s="158"/>
      <c r="C166" s="201" t="s">
        <v>172</v>
      </c>
      <c r="D166" s="167"/>
      <c r="E166" s="168">
        <v>3.4677500000000001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169</v>
      </c>
      <c r="AH166" s="150">
        <v>1</v>
      </c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x14ac:dyDescent="0.2">
      <c r="A167" s="174" t="s">
        <v>153</v>
      </c>
      <c r="B167" s="175" t="s">
        <v>91</v>
      </c>
      <c r="C167" s="197" t="s">
        <v>92</v>
      </c>
      <c r="D167" s="176"/>
      <c r="E167" s="177"/>
      <c r="F167" s="178"/>
      <c r="G167" s="178">
        <f>SUMIF(AG168:AG168,"&lt;&gt;NOR",G168:G168)</f>
        <v>0</v>
      </c>
      <c r="H167" s="178"/>
      <c r="I167" s="178">
        <f>SUM(I168:I168)</f>
        <v>0</v>
      </c>
      <c r="J167" s="178"/>
      <c r="K167" s="178">
        <f>SUM(K168:K168)</f>
        <v>0</v>
      </c>
      <c r="L167" s="178"/>
      <c r="M167" s="178">
        <f>SUM(M168:M168)</f>
        <v>0</v>
      </c>
      <c r="N167" s="178"/>
      <c r="O167" s="178">
        <f>SUM(O168:O168)</f>
        <v>0</v>
      </c>
      <c r="P167" s="178"/>
      <c r="Q167" s="178">
        <f>SUM(Q168:Q168)</f>
        <v>0</v>
      </c>
      <c r="R167" s="178"/>
      <c r="S167" s="178"/>
      <c r="T167" s="179"/>
      <c r="U167" s="173"/>
      <c r="V167" s="173">
        <f>SUM(V168:V168)</f>
        <v>12.37</v>
      </c>
      <c r="W167" s="173"/>
      <c r="AG167" t="s">
        <v>154</v>
      </c>
    </row>
    <row r="168" spans="1:60" outlineLevel="1" x14ac:dyDescent="0.2">
      <c r="A168" s="188">
        <v>11</v>
      </c>
      <c r="B168" s="189" t="s">
        <v>253</v>
      </c>
      <c r="C168" s="205" t="s">
        <v>254</v>
      </c>
      <c r="D168" s="190" t="s">
        <v>255</v>
      </c>
      <c r="E168" s="191">
        <v>6.6059000000000001</v>
      </c>
      <c r="F168" s="192"/>
      <c r="G168" s="193">
        <f>ROUND(E168*F168,2)</f>
        <v>0</v>
      </c>
      <c r="H168" s="192"/>
      <c r="I168" s="193">
        <f>ROUND(E168*H168,2)</f>
        <v>0</v>
      </c>
      <c r="J168" s="192"/>
      <c r="K168" s="193">
        <f>ROUND(E168*J168,2)</f>
        <v>0</v>
      </c>
      <c r="L168" s="193">
        <v>21</v>
      </c>
      <c r="M168" s="193">
        <f>G168*(1+L168/100)</f>
        <v>0</v>
      </c>
      <c r="N168" s="193">
        <v>0</v>
      </c>
      <c r="O168" s="193">
        <f>ROUND(E168*N168,2)</f>
        <v>0</v>
      </c>
      <c r="P168" s="193">
        <v>0</v>
      </c>
      <c r="Q168" s="193">
        <f>ROUND(E168*P168,2)</f>
        <v>0</v>
      </c>
      <c r="R168" s="193"/>
      <c r="S168" s="193" t="s">
        <v>167</v>
      </c>
      <c r="T168" s="194" t="s">
        <v>167</v>
      </c>
      <c r="U168" s="160">
        <v>1.8720000000000001</v>
      </c>
      <c r="V168" s="160">
        <f>ROUND(E168*U168,2)</f>
        <v>12.37</v>
      </c>
      <c r="W168" s="16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256</v>
      </c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x14ac:dyDescent="0.2">
      <c r="A169" s="174" t="s">
        <v>153</v>
      </c>
      <c r="B169" s="175" t="s">
        <v>93</v>
      </c>
      <c r="C169" s="197" t="s">
        <v>94</v>
      </c>
      <c r="D169" s="176"/>
      <c r="E169" s="177"/>
      <c r="F169" s="178"/>
      <c r="G169" s="178">
        <f>SUMIF(AG170:AG266,"&lt;&gt;NOR",G170:G266)</f>
        <v>0</v>
      </c>
      <c r="H169" s="178"/>
      <c r="I169" s="178">
        <f>SUM(I170:I266)</f>
        <v>0</v>
      </c>
      <c r="J169" s="178"/>
      <c r="K169" s="178">
        <f>SUM(K170:K266)</f>
        <v>0</v>
      </c>
      <c r="L169" s="178"/>
      <c r="M169" s="178">
        <f>SUM(M170:M266)</f>
        <v>0</v>
      </c>
      <c r="N169" s="178"/>
      <c r="O169" s="178">
        <f>SUM(O170:O266)</f>
        <v>0.93</v>
      </c>
      <c r="P169" s="178"/>
      <c r="Q169" s="178">
        <f>SUM(Q170:Q266)</f>
        <v>0.67</v>
      </c>
      <c r="R169" s="178"/>
      <c r="S169" s="178"/>
      <c r="T169" s="179"/>
      <c r="U169" s="173"/>
      <c r="V169" s="173">
        <f>SUM(V170:V266)</f>
        <v>45.06</v>
      </c>
      <c r="W169" s="173"/>
      <c r="AG169" t="s">
        <v>154</v>
      </c>
    </row>
    <row r="170" spans="1:60" ht="22.5" outlineLevel="1" x14ac:dyDescent="0.2">
      <c r="A170" s="180">
        <v>12</v>
      </c>
      <c r="B170" s="181" t="s">
        <v>257</v>
      </c>
      <c r="C170" s="198" t="s">
        <v>258</v>
      </c>
      <c r="D170" s="182" t="s">
        <v>166</v>
      </c>
      <c r="E170" s="183">
        <v>84.706829999999997</v>
      </c>
      <c r="F170" s="184"/>
      <c r="G170" s="185">
        <f>ROUND(E170*F170,2)</f>
        <v>0</v>
      </c>
      <c r="H170" s="184"/>
      <c r="I170" s="185">
        <f>ROUND(E170*H170,2)</f>
        <v>0</v>
      </c>
      <c r="J170" s="184"/>
      <c r="K170" s="185">
        <f>ROUND(E170*J170,2)</f>
        <v>0</v>
      </c>
      <c r="L170" s="185">
        <v>21</v>
      </c>
      <c r="M170" s="185">
        <f>G170*(1+L170/100)</f>
        <v>0</v>
      </c>
      <c r="N170" s="185">
        <v>9.8999999999999999E-4</v>
      </c>
      <c r="O170" s="185">
        <f>ROUND(E170*N170,2)</f>
        <v>0.08</v>
      </c>
      <c r="P170" s="185">
        <v>0</v>
      </c>
      <c r="Q170" s="185">
        <f>ROUND(E170*P170,2)</f>
        <v>0</v>
      </c>
      <c r="R170" s="185" t="s">
        <v>259</v>
      </c>
      <c r="S170" s="185" t="s">
        <v>167</v>
      </c>
      <c r="T170" s="186" t="s">
        <v>167</v>
      </c>
      <c r="U170" s="160">
        <v>0.53200000000000003</v>
      </c>
      <c r="V170" s="160">
        <f>ROUND(E170*U170,2)</f>
        <v>45.06</v>
      </c>
      <c r="W170" s="16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260</v>
      </c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 x14ac:dyDescent="0.2">
      <c r="A171" s="157"/>
      <c r="B171" s="158"/>
      <c r="C171" s="200" t="s">
        <v>261</v>
      </c>
      <c r="D171" s="165"/>
      <c r="E171" s="166">
        <v>0.62080000000000002</v>
      </c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 t="s">
        <v>169</v>
      </c>
      <c r="AH171" s="150">
        <v>0</v>
      </c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 x14ac:dyDescent="0.2">
      <c r="A172" s="157"/>
      <c r="B172" s="158"/>
      <c r="C172" s="200" t="s">
        <v>262</v>
      </c>
      <c r="D172" s="165"/>
      <c r="E172" s="166">
        <v>16.330649999999999</v>
      </c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169</v>
      </c>
      <c r="AH172" s="150">
        <v>0</v>
      </c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 x14ac:dyDescent="0.2">
      <c r="A173" s="157"/>
      <c r="B173" s="158"/>
      <c r="C173" s="200" t="s">
        <v>263</v>
      </c>
      <c r="D173" s="165"/>
      <c r="E173" s="166">
        <v>3.28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 t="s">
        <v>169</v>
      </c>
      <c r="AH173" s="150">
        <v>0</v>
      </c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 x14ac:dyDescent="0.2">
      <c r="A174" s="157"/>
      <c r="B174" s="158"/>
      <c r="C174" s="201" t="s">
        <v>172</v>
      </c>
      <c r="D174" s="167"/>
      <c r="E174" s="168">
        <v>20.231449999999999</v>
      </c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 t="s">
        <v>169</v>
      </c>
      <c r="AH174" s="150">
        <v>1</v>
      </c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outlineLevel="1" x14ac:dyDescent="0.2">
      <c r="A175" s="157"/>
      <c r="B175" s="158"/>
      <c r="C175" s="200" t="s">
        <v>173</v>
      </c>
      <c r="D175" s="165"/>
      <c r="E175" s="166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 t="s">
        <v>169</v>
      </c>
      <c r="AH175" s="150">
        <v>0</v>
      </c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 x14ac:dyDescent="0.2">
      <c r="A176" s="157"/>
      <c r="B176" s="158"/>
      <c r="C176" s="200" t="s">
        <v>264</v>
      </c>
      <c r="D176" s="165"/>
      <c r="E176" s="166">
        <v>1.8680000000000001</v>
      </c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 t="s">
        <v>169</v>
      </c>
      <c r="AH176" s="150">
        <v>0</v>
      </c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 x14ac:dyDescent="0.2">
      <c r="A177" s="157"/>
      <c r="B177" s="158"/>
      <c r="C177" s="200" t="s">
        <v>265</v>
      </c>
      <c r="D177" s="165"/>
      <c r="E177" s="166">
        <v>8.0879999999999992</v>
      </c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 t="s">
        <v>169</v>
      </c>
      <c r="AH177" s="150">
        <v>0</v>
      </c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 x14ac:dyDescent="0.2">
      <c r="A178" s="157"/>
      <c r="B178" s="158"/>
      <c r="C178" s="200" t="s">
        <v>266</v>
      </c>
      <c r="D178" s="165"/>
      <c r="E178" s="166">
        <v>6.4256000000000002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 t="s">
        <v>169</v>
      </c>
      <c r="AH178" s="150">
        <v>0</v>
      </c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 x14ac:dyDescent="0.2">
      <c r="A179" s="157"/>
      <c r="B179" s="158"/>
      <c r="C179" s="201" t="s">
        <v>172</v>
      </c>
      <c r="D179" s="167"/>
      <c r="E179" s="168">
        <v>16.381599999999999</v>
      </c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 t="s">
        <v>169</v>
      </c>
      <c r="AH179" s="150">
        <v>1</v>
      </c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 x14ac:dyDescent="0.2">
      <c r="A180" s="157"/>
      <c r="B180" s="158"/>
      <c r="C180" s="200" t="s">
        <v>177</v>
      </c>
      <c r="D180" s="165"/>
      <c r="E180" s="166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 t="s">
        <v>169</v>
      </c>
      <c r="AH180" s="150">
        <v>0</v>
      </c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outlineLevel="1" x14ac:dyDescent="0.2">
      <c r="A181" s="157"/>
      <c r="B181" s="158"/>
      <c r="C181" s="200" t="s">
        <v>267</v>
      </c>
      <c r="D181" s="165"/>
      <c r="E181" s="166">
        <v>3.2</v>
      </c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 t="s">
        <v>169</v>
      </c>
      <c r="AH181" s="150">
        <v>0</v>
      </c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1" x14ac:dyDescent="0.2">
      <c r="A182" s="157"/>
      <c r="B182" s="158"/>
      <c r="C182" s="200" t="s">
        <v>268</v>
      </c>
      <c r="D182" s="165"/>
      <c r="E182" s="166">
        <v>16.069949999999999</v>
      </c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 t="s">
        <v>169</v>
      </c>
      <c r="AH182" s="150">
        <v>0</v>
      </c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 x14ac:dyDescent="0.2">
      <c r="A183" s="157"/>
      <c r="B183" s="158"/>
      <c r="C183" s="200" t="s">
        <v>269</v>
      </c>
      <c r="D183" s="165"/>
      <c r="E183" s="166">
        <v>8.3578299999999999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 t="s">
        <v>169</v>
      </c>
      <c r="AH183" s="150">
        <v>0</v>
      </c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 x14ac:dyDescent="0.2">
      <c r="A184" s="157"/>
      <c r="B184" s="158"/>
      <c r="C184" s="200" t="s">
        <v>270</v>
      </c>
      <c r="D184" s="165"/>
      <c r="E184" s="166">
        <v>6.48</v>
      </c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 t="s">
        <v>169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 x14ac:dyDescent="0.2">
      <c r="A185" s="157"/>
      <c r="B185" s="158"/>
      <c r="C185" s="201" t="s">
        <v>172</v>
      </c>
      <c r="D185" s="167"/>
      <c r="E185" s="168">
        <v>34.107779999999998</v>
      </c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 t="s">
        <v>169</v>
      </c>
      <c r="AH185" s="150">
        <v>1</v>
      </c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1" x14ac:dyDescent="0.2">
      <c r="A186" s="157"/>
      <c r="B186" s="158"/>
      <c r="C186" s="200" t="s">
        <v>182</v>
      </c>
      <c r="D186" s="165"/>
      <c r="E186" s="166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 t="s">
        <v>169</v>
      </c>
      <c r="AH186" s="150">
        <v>0</v>
      </c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 x14ac:dyDescent="0.2">
      <c r="A187" s="157"/>
      <c r="B187" s="158"/>
      <c r="C187" s="200" t="s">
        <v>271</v>
      </c>
      <c r="D187" s="165"/>
      <c r="E187" s="166">
        <v>13.986000000000001</v>
      </c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 t="s">
        <v>169</v>
      </c>
      <c r="AH187" s="150">
        <v>0</v>
      </c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 x14ac:dyDescent="0.2">
      <c r="A188" s="157"/>
      <c r="B188" s="158"/>
      <c r="C188" s="201" t="s">
        <v>172</v>
      </c>
      <c r="D188" s="167"/>
      <c r="E188" s="168">
        <v>13.986000000000001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 t="s">
        <v>169</v>
      </c>
      <c r="AH188" s="150">
        <v>1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outlineLevel="1" x14ac:dyDescent="0.2">
      <c r="A189" s="180">
        <v>13</v>
      </c>
      <c r="B189" s="181" t="s">
        <v>272</v>
      </c>
      <c r="C189" s="198" t="s">
        <v>273</v>
      </c>
      <c r="D189" s="182" t="s">
        <v>166</v>
      </c>
      <c r="E189" s="183">
        <v>64.761319999999998</v>
      </c>
      <c r="F189" s="184"/>
      <c r="G189" s="185">
        <f>ROUND(E189*F189,2)</f>
        <v>0</v>
      </c>
      <c r="H189" s="184"/>
      <c r="I189" s="185">
        <f>ROUND(E189*H189,2)</f>
        <v>0</v>
      </c>
      <c r="J189" s="184"/>
      <c r="K189" s="185">
        <f>ROUND(E189*J189,2)</f>
        <v>0</v>
      </c>
      <c r="L189" s="185">
        <v>21</v>
      </c>
      <c r="M189" s="185">
        <f>G189*(1+L189/100)</f>
        <v>0</v>
      </c>
      <c r="N189" s="185">
        <v>0</v>
      </c>
      <c r="O189" s="185">
        <f>ROUND(E189*N189,2)</f>
        <v>0</v>
      </c>
      <c r="P189" s="185">
        <v>1.03E-2</v>
      </c>
      <c r="Q189" s="185">
        <f>ROUND(E189*P189,2)</f>
        <v>0.67</v>
      </c>
      <c r="R189" s="185"/>
      <c r="S189" s="185" t="s">
        <v>167</v>
      </c>
      <c r="T189" s="186" t="s">
        <v>167</v>
      </c>
      <c r="U189" s="160">
        <v>0</v>
      </c>
      <c r="V189" s="160">
        <f>ROUND(E189*U189,2)</f>
        <v>0</v>
      </c>
      <c r="W189" s="16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 t="s">
        <v>260</v>
      </c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 x14ac:dyDescent="0.2">
      <c r="A190" s="157"/>
      <c r="B190" s="158"/>
      <c r="C190" s="200" t="s">
        <v>168</v>
      </c>
      <c r="D190" s="165"/>
      <c r="E190" s="166">
        <v>0.42880000000000001</v>
      </c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 t="s">
        <v>169</v>
      </c>
      <c r="AH190" s="150">
        <v>0</v>
      </c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outlineLevel="1" x14ac:dyDescent="0.2">
      <c r="A191" s="157"/>
      <c r="B191" s="158"/>
      <c r="C191" s="200" t="s">
        <v>170</v>
      </c>
      <c r="D191" s="165"/>
      <c r="E191" s="166">
        <v>13.08615</v>
      </c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 t="s">
        <v>169</v>
      </c>
      <c r="AH191" s="150">
        <v>0</v>
      </c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outlineLevel="1" x14ac:dyDescent="0.2">
      <c r="A192" s="157"/>
      <c r="B192" s="158"/>
      <c r="C192" s="200" t="s">
        <v>171</v>
      </c>
      <c r="D192" s="165"/>
      <c r="E192" s="166">
        <v>2.0499999999999998</v>
      </c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 t="s">
        <v>169</v>
      </c>
      <c r="AH192" s="150">
        <v>0</v>
      </c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outlineLevel="1" x14ac:dyDescent="0.2">
      <c r="A193" s="157"/>
      <c r="B193" s="158"/>
      <c r="C193" s="201" t="s">
        <v>172</v>
      </c>
      <c r="D193" s="167"/>
      <c r="E193" s="168">
        <v>15.56495</v>
      </c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 t="s">
        <v>169</v>
      </c>
      <c r="AH193" s="150">
        <v>1</v>
      </c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 x14ac:dyDescent="0.2">
      <c r="A194" s="157"/>
      <c r="B194" s="158"/>
      <c r="C194" s="200" t="s">
        <v>173</v>
      </c>
      <c r="D194" s="165"/>
      <c r="E194" s="166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 t="s">
        <v>169</v>
      </c>
      <c r="AH194" s="150">
        <v>0</v>
      </c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outlineLevel="1" x14ac:dyDescent="0.2">
      <c r="A195" s="157"/>
      <c r="B195" s="158"/>
      <c r="C195" s="200" t="s">
        <v>174</v>
      </c>
      <c r="D195" s="165"/>
      <c r="E195" s="166">
        <v>1.1675</v>
      </c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 t="s">
        <v>169</v>
      </c>
      <c r="AH195" s="150">
        <v>0</v>
      </c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1" x14ac:dyDescent="0.2">
      <c r="A196" s="157"/>
      <c r="B196" s="158"/>
      <c r="C196" s="200" t="s">
        <v>175</v>
      </c>
      <c r="D196" s="165"/>
      <c r="E196" s="166">
        <v>5.0549999999999997</v>
      </c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 t="s">
        <v>169</v>
      </c>
      <c r="AH196" s="150">
        <v>0</v>
      </c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outlineLevel="1" x14ac:dyDescent="0.2">
      <c r="A197" s="157"/>
      <c r="B197" s="158"/>
      <c r="C197" s="200" t="s">
        <v>176</v>
      </c>
      <c r="D197" s="165"/>
      <c r="E197" s="166">
        <v>5.6726000000000001</v>
      </c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 t="s">
        <v>169</v>
      </c>
      <c r="AH197" s="150">
        <v>0</v>
      </c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</row>
    <row r="198" spans="1:60" outlineLevel="1" x14ac:dyDescent="0.2">
      <c r="A198" s="157"/>
      <c r="B198" s="158"/>
      <c r="C198" s="201" t="s">
        <v>172</v>
      </c>
      <c r="D198" s="167"/>
      <c r="E198" s="168">
        <v>11.895099999999999</v>
      </c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 t="s">
        <v>169</v>
      </c>
      <c r="AH198" s="150">
        <v>1</v>
      </c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outlineLevel="1" x14ac:dyDescent="0.2">
      <c r="A199" s="157"/>
      <c r="B199" s="158"/>
      <c r="C199" s="200" t="s">
        <v>177</v>
      </c>
      <c r="D199" s="165"/>
      <c r="E199" s="166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 t="s">
        <v>169</v>
      </c>
      <c r="AH199" s="150">
        <v>0</v>
      </c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 x14ac:dyDescent="0.2">
      <c r="A200" s="157"/>
      <c r="B200" s="158"/>
      <c r="C200" s="200" t="s">
        <v>178</v>
      </c>
      <c r="D200" s="165"/>
      <c r="E200" s="166">
        <v>2</v>
      </c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 t="s">
        <v>169</v>
      </c>
      <c r="AH200" s="150">
        <v>0</v>
      </c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outlineLevel="1" x14ac:dyDescent="0.2">
      <c r="A201" s="157"/>
      <c r="B201" s="158"/>
      <c r="C201" s="200" t="s">
        <v>179</v>
      </c>
      <c r="D201" s="165"/>
      <c r="E201" s="166">
        <v>14.47095</v>
      </c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 t="s">
        <v>169</v>
      </c>
      <c r="AH201" s="150">
        <v>0</v>
      </c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 x14ac:dyDescent="0.2">
      <c r="A202" s="157"/>
      <c r="B202" s="158"/>
      <c r="C202" s="200" t="s">
        <v>180</v>
      </c>
      <c r="D202" s="165"/>
      <c r="E202" s="166">
        <v>6.6463299999999998</v>
      </c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 t="s">
        <v>169</v>
      </c>
      <c r="AH202" s="150">
        <v>0</v>
      </c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outlineLevel="1" x14ac:dyDescent="0.2">
      <c r="A203" s="157"/>
      <c r="B203" s="158"/>
      <c r="C203" s="200" t="s">
        <v>181</v>
      </c>
      <c r="D203" s="165"/>
      <c r="E203" s="166">
        <v>4.8600000000000003</v>
      </c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 t="s">
        <v>169</v>
      </c>
      <c r="AH203" s="150">
        <v>0</v>
      </c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</row>
    <row r="204" spans="1:60" outlineLevel="1" x14ac:dyDescent="0.2">
      <c r="A204" s="157"/>
      <c r="B204" s="158"/>
      <c r="C204" s="201" t="s">
        <v>172</v>
      </c>
      <c r="D204" s="167"/>
      <c r="E204" s="168">
        <v>27.97728</v>
      </c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 t="s">
        <v>169</v>
      </c>
      <c r="AH204" s="150">
        <v>1</v>
      </c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outlineLevel="1" x14ac:dyDescent="0.2">
      <c r="A205" s="157"/>
      <c r="B205" s="158"/>
      <c r="C205" s="200" t="s">
        <v>182</v>
      </c>
      <c r="D205" s="165"/>
      <c r="E205" s="166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 t="s">
        <v>169</v>
      </c>
      <c r="AH205" s="150">
        <v>0</v>
      </c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</row>
    <row r="206" spans="1:60" outlineLevel="1" x14ac:dyDescent="0.2">
      <c r="A206" s="157"/>
      <c r="B206" s="158"/>
      <c r="C206" s="200" t="s">
        <v>183</v>
      </c>
      <c r="D206" s="165"/>
      <c r="E206" s="166">
        <v>9.3239999999999998</v>
      </c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 t="s">
        <v>169</v>
      </c>
      <c r="AH206" s="150">
        <v>0</v>
      </c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 x14ac:dyDescent="0.2">
      <c r="A207" s="157"/>
      <c r="B207" s="158"/>
      <c r="C207" s="201" t="s">
        <v>172</v>
      </c>
      <c r="D207" s="167"/>
      <c r="E207" s="168">
        <v>9.3239999999999998</v>
      </c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 t="s">
        <v>169</v>
      </c>
      <c r="AH207" s="150">
        <v>1</v>
      </c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1" x14ac:dyDescent="0.2">
      <c r="A208" s="180">
        <v>14</v>
      </c>
      <c r="B208" s="181" t="s">
        <v>274</v>
      </c>
      <c r="C208" s="198" t="s">
        <v>275</v>
      </c>
      <c r="D208" s="182" t="s">
        <v>166</v>
      </c>
      <c r="E208" s="183">
        <v>84.706829999999997</v>
      </c>
      <c r="F208" s="184"/>
      <c r="G208" s="185">
        <f>ROUND(E208*F208,2)</f>
        <v>0</v>
      </c>
      <c r="H208" s="184"/>
      <c r="I208" s="185">
        <f>ROUND(E208*H208,2)</f>
        <v>0</v>
      </c>
      <c r="J208" s="184"/>
      <c r="K208" s="185">
        <f>ROUND(E208*J208,2)</f>
        <v>0</v>
      </c>
      <c r="L208" s="185">
        <v>21</v>
      </c>
      <c r="M208" s="185">
        <f>G208*(1+L208/100)</f>
        <v>0</v>
      </c>
      <c r="N208" s="185">
        <v>6.8000000000000005E-4</v>
      </c>
      <c r="O208" s="185">
        <f>ROUND(E208*N208,2)</f>
        <v>0.06</v>
      </c>
      <c r="P208" s="185">
        <v>0</v>
      </c>
      <c r="Q208" s="185">
        <f>ROUND(E208*P208,2)</f>
        <v>0</v>
      </c>
      <c r="R208" s="185"/>
      <c r="S208" s="185" t="s">
        <v>157</v>
      </c>
      <c r="T208" s="186" t="s">
        <v>158</v>
      </c>
      <c r="U208" s="160">
        <v>0</v>
      </c>
      <c r="V208" s="160">
        <f>ROUND(E208*U208,2)</f>
        <v>0</v>
      </c>
      <c r="W208" s="16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 t="s">
        <v>260</v>
      </c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 x14ac:dyDescent="0.2">
      <c r="A209" s="157"/>
      <c r="B209" s="158"/>
      <c r="C209" s="200" t="s">
        <v>261</v>
      </c>
      <c r="D209" s="165"/>
      <c r="E209" s="166">
        <v>0.62080000000000002</v>
      </c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 t="s">
        <v>169</v>
      </c>
      <c r="AH209" s="150">
        <v>0</v>
      </c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 x14ac:dyDescent="0.2">
      <c r="A210" s="157"/>
      <c r="B210" s="158"/>
      <c r="C210" s="200" t="s">
        <v>262</v>
      </c>
      <c r="D210" s="165"/>
      <c r="E210" s="166">
        <v>16.330649999999999</v>
      </c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 t="s">
        <v>169</v>
      </c>
      <c r="AH210" s="150">
        <v>0</v>
      </c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 x14ac:dyDescent="0.2">
      <c r="A211" s="157"/>
      <c r="B211" s="158"/>
      <c r="C211" s="200" t="s">
        <v>263</v>
      </c>
      <c r="D211" s="165"/>
      <c r="E211" s="166">
        <v>3.28</v>
      </c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 t="s">
        <v>169</v>
      </c>
      <c r="AH211" s="150">
        <v>0</v>
      </c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 x14ac:dyDescent="0.2">
      <c r="A212" s="157"/>
      <c r="B212" s="158"/>
      <c r="C212" s="201" t="s">
        <v>172</v>
      </c>
      <c r="D212" s="167"/>
      <c r="E212" s="168">
        <v>20.231449999999999</v>
      </c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 t="s">
        <v>169</v>
      </c>
      <c r="AH212" s="150">
        <v>1</v>
      </c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 x14ac:dyDescent="0.2">
      <c r="A213" s="157"/>
      <c r="B213" s="158"/>
      <c r="C213" s="200" t="s">
        <v>173</v>
      </c>
      <c r="D213" s="165"/>
      <c r="E213" s="166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 t="s">
        <v>169</v>
      </c>
      <c r="AH213" s="150">
        <v>0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outlineLevel="1" x14ac:dyDescent="0.2">
      <c r="A214" s="157"/>
      <c r="B214" s="158"/>
      <c r="C214" s="200" t="s">
        <v>264</v>
      </c>
      <c r="D214" s="165"/>
      <c r="E214" s="166">
        <v>1.8680000000000001</v>
      </c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 t="s">
        <v>169</v>
      </c>
      <c r="AH214" s="150">
        <v>0</v>
      </c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 x14ac:dyDescent="0.2">
      <c r="A215" s="157"/>
      <c r="B215" s="158"/>
      <c r="C215" s="200" t="s">
        <v>265</v>
      </c>
      <c r="D215" s="165"/>
      <c r="E215" s="166">
        <v>8.0879999999999992</v>
      </c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 t="s">
        <v>169</v>
      </c>
      <c r="AH215" s="150">
        <v>0</v>
      </c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 x14ac:dyDescent="0.2">
      <c r="A216" s="157"/>
      <c r="B216" s="158"/>
      <c r="C216" s="200" t="s">
        <v>266</v>
      </c>
      <c r="D216" s="165"/>
      <c r="E216" s="166">
        <v>6.4256000000000002</v>
      </c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 t="s">
        <v>169</v>
      </c>
      <c r="AH216" s="150">
        <v>0</v>
      </c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 x14ac:dyDescent="0.2">
      <c r="A217" s="157"/>
      <c r="B217" s="158"/>
      <c r="C217" s="201" t="s">
        <v>172</v>
      </c>
      <c r="D217" s="167"/>
      <c r="E217" s="168">
        <v>16.381599999999999</v>
      </c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 t="s">
        <v>169</v>
      </c>
      <c r="AH217" s="150">
        <v>1</v>
      </c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 x14ac:dyDescent="0.2">
      <c r="A218" s="157"/>
      <c r="B218" s="158"/>
      <c r="C218" s="200" t="s">
        <v>177</v>
      </c>
      <c r="D218" s="165"/>
      <c r="E218" s="166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 t="s">
        <v>169</v>
      </c>
      <c r="AH218" s="150">
        <v>0</v>
      </c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 x14ac:dyDescent="0.2">
      <c r="A219" s="157"/>
      <c r="B219" s="158"/>
      <c r="C219" s="200" t="s">
        <v>267</v>
      </c>
      <c r="D219" s="165"/>
      <c r="E219" s="166">
        <v>3.2</v>
      </c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 t="s">
        <v>169</v>
      </c>
      <c r="AH219" s="150">
        <v>0</v>
      </c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outlineLevel="1" x14ac:dyDescent="0.2">
      <c r="A220" s="157"/>
      <c r="B220" s="158"/>
      <c r="C220" s="200" t="s">
        <v>268</v>
      </c>
      <c r="D220" s="165"/>
      <c r="E220" s="166">
        <v>16.069949999999999</v>
      </c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 t="s">
        <v>169</v>
      </c>
      <c r="AH220" s="150">
        <v>0</v>
      </c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</row>
    <row r="221" spans="1:60" outlineLevel="1" x14ac:dyDescent="0.2">
      <c r="A221" s="157"/>
      <c r="B221" s="158"/>
      <c r="C221" s="200" t="s">
        <v>269</v>
      </c>
      <c r="D221" s="165"/>
      <c r="E221" s="166">
        <v>8.3578299999999999</v>
      </c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 t="s">
        <v>169</v>
      </c>
      <c r="AH221" s="150">
        <v>0</v>
      </c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 x14ac:dyDescent="0.2">
      <c r="A222" s="157"/>
      <c r="B222" s="158"/>
      <c r="C222" s="200" t="s">
        <v>270</v>
      </c>
      <c r="D222" s="165"/>
      <c r="E222" s="166">
        <v>6.48</v>
      </c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 t="s">
        <v>169</v>
      </c>
      <c r="AH222" s="150">
        <v>0</v>
      </c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 x14ac:dyDescent="0.2">
      <c r="A223" s="157"/>
      <c r="B223" s="158"/>
      <c r="C223" s="201" t="s">
        <v>172</v>
      </c>
      <c r="D223" s="167"/>
      <c r="E223" s="168">
        <v>34.107779999999998</v>
      </c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 t="s">
        <v>169</v>
      </c>
      <c r="AH223" s="150">
        <v>1</v>
      </c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 x14ac:dyDescent="0.2">
      <c r="A224" s="157"/>
      <c r="B224" s="158"/>
      <c r="C224" s="200" t="s">
        <v>182</v>
      </c>
      <c r="D224" s="165"/>
      <c r="E224" s="166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 t="s">
        <v>169</v>
      </c>
      <c r="AH224" s="150">
        <v>0</v>
      </c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 x14ac:dyDescent="0.2">
      <c r="A225" s="157"/>
      <c r="B225" s="158"/>
      <c r="C225" s="200" t="s">
        <v>271</v>
      </c>
      <c r="D225" s="165"/>
      <c r="E225" s="166">
        <v>13.986000000000001</v>
      </c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 t="s">
        <v>169</v>
      </c>
      <c r="AH225" s="150">
        <v>0</v>
      </c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outlineLevel="1" x14ac:dyDescent="0.2">
      <c r="A226" s="157"/>
      <c r="B226" s="158"/>
      <c r="C226" s="201" t="s">
        <v>172</v>
      </c>
      <c r="D226" s="167"/>
      <c r="E226" s="168">
        <v>13.986000000000001</v>
      </c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 t="s">
        <v>169</v>
      </c>
      <c r="AH226" s="150">
        <v>1</v>
      </c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 x14ac:dyDescent="0.2">
      <c r="A227" s="180">
        <v>15</v>
      </c>
      <c r="B227" s="181" t="s">
        <v>276</v>
      </c>
      <c r="C227" s="198" t="s">
        <v>277</v>
      </c>
      <c r="D227" s="182" t="s">
        <v>166</v>
      </c>
      <c r="E227" s="183">
        <v>84.706829999999997</v>
      </c>
      <c r="F227" s="184"/>
      <c r="G227" s="185">
        <f>ROUND(E227*F227,2)</f>
        <v>0</v>
      </c>
      <c r="H227" s="184"/>
      <c r="I227" s="185">
        <f>ROUND(E227*H227,2)</f>
        <v>0</v>
      </c>
      <c r="J227" s="184"/>
      <c r="K227" s="185">
        <f>ROUND(E227*J227,2)</f>
        <v>0</v>
      </c>
      <c r="L227" s="185">
        <v>21</v>
      </c>
      <c r="M227" s="185">
        <f>G227*(1+L227/100)</f>
        <v>0</v>
      </c>
      <c r="N227" s="185">
        <v>4.8999999999999998E-4</v>
      </c>
      <c r="O227" s="185">
        <f>ROUND(E227*N227,2)</f>
        <v>0.04</v>
      </c>
      <c r="P227" s="185">
        <v>0</v>
      </c>
      <c r="Q227" s="185">
        <f>ROUND(E227*P227,2)</f>
        <v>0</v>
      </c>
      <c r="R227" s="185"/>
      <c r="S227" s="185" t="s">
        <v>167</v>
      </c>
      <c r="T227" s="186" t="s">
        <v>167</v>
      </c>
      <c r="U227" s="160">
        <v>0</v>
      </c>
      <c r="V227" s="160">
        <f>ROUND(E227*U227,2)</f>
        <v>0</v>
      </c>
      <c r="W227" s="16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 t="s">
        <v>260</v>
      </c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 x14ac:dyDescent="0.2">
      <c r="A228" s="157"/>
      <c r="B228" s="158"/>
      <c r="C228" s="200" t="s">
        <v>261</v>
      </c>
      <c r="D228" s="165"/>
      <c r="E228" s="166">
        <v>0.62080000000000002</v>
      </c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 t="s">
        <v>169</v>
      </c>
      <c r="AH228" s="150">
        <v>0</v>
      </c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 x14ac:dyDescent="0.2">
      <c r="A229" s="157"/>
      <c r="B229" s="158"/>
      <c r="C229" s="200" t="s">
        <v>262</v>
      </c>
      <c r="D229" s="165"/>
      <c r="E229" s="166">
        <v>16.330649999999999</v>
      </c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 t="s">
        <v>169</v>
      </c>
      <c r="AH229" s="150">
        <v>0</v>
      </c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 x14ac:dyDescent="0.2">
      <c r="A230" s="157"/>
      <c r="B230" s="158"/>
      <c r="C230" s="200" t="s">
        <v>263</v>
      </c>
      <c r="D230" s="165"/>
      <c r="E230" s="166">
        <v>3.28</v>
      </c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 t="s">
        <v>169</v>
      </c>
      <c r="AH230" s="150">
        <v>0</v>
      </c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outlineLevel="1" x14ac:dyDescent="0.2">
      <c r="A231" s="157"/>
      <c r="B231" s="158"/>
      <c r="C231" s="201" t="s">
        <v>172</v>
      </c>
      <c r="D231" s="167"/>
      <c r="E231" s="168">
        <v>20.231449999999999</v>
      </c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 t="s">
        <v>169</v>
      </c>
      <c r="AH231" s="150">
        <v>1</v>
      </c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</row>
    <row r="232" spans="1:60" outlineLevel="1" x14ac:dyDescent="0.2">
      <c r="A232" s="157"/>
      <c r="B232" s="158"/>
      <c r="C232" s="200" t="s">
        <v>173</v>
      </c>
      <c r="D232" s="165"/>
      <c r="E232" s="166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 t="s">
        <v>169</v>
      </c>
      <c r="AH232" s="150">
        <v>0</v>
      </c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 outlineLevel="1" x14ac:dyDescent="0.2">
      <c r="A233" s="157"/>
      <c r="B233" s="158"/>
      <c r="C233" s="200" t="s">
        <v>264</v>
      </c>
      <c r="D233" s="165"/>
      <c r="E233" s="166">
        <v>1.8680000000000001</v>
      </c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 t="s">
        <v>169</v>
      </c>
      <c r="AH233" s="150">
        <v>0</v>
      </c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outlineLevel="1" x14ac:dyDescent="0.2">
      <c r="A234" s="157"/>
      <c r="B234" s="158"/>
      <c r="C234" s="200" t="s">
        <v>265</v>
      </c>
      <c r="D234" s="165"/>
      <c r="E234" s="166">
        <v>8.0879999999999992</v>
      </c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 t="s">
        <v>169</v>
      </c>
      <c r="AH234" s="150">
        <v>0</v>
      </c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outlineLevel="1" x14ac:dyDescent="0.2">
      <c r="A235" s="157"/>
      <c r="B235" s="158"/>
      <c r="C235" s="200" t="s">
        <v>266</v>
      </c>
      <c r="D235" s="165"/>
      <c r="E235" s="166">
        <v>6.4256000000000002</v>
      </c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 t="s">
        <v>169</v>
      </c>
      <c r="AH235" s="150">
        <v>0</v>
      </c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 outlineLevel="1" x14ac:dyDescent="0.2">
      <c r="A236" s="157"/>
      <c r="B236" s="158"/>
      <c r="C236" s="201" t="s">
        <v>172</v>
      </c>
      <c r="D236" s="167"/>
      <c r="E236" s="168">
        <v>16.381599999999999</v>
      </c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 t="s">
        <v>169</v>
      </c>
      <c r="AH236" s="150">
        <v>1</v>
      </c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outlineLevel="1" x14ac:dyDescent="0.2">
      <c r="A237" s="157"/>
      <c r="B237" s="158"/>
      <c r="C237" s="200" t="s">
        <v>177</v>
      </c>
      <c r="D237" s="165"/>
      <c r="E237" s="166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 t="s">
        <v>169</v>
      </c>
      <c r="AH237" s="150">
        <v>0</v>
      </c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 x14ac:dyDescent="0.2">
      <c r="A238" s="157"/>
      <c r="B238" s="158"/>
      <c r="C238" s="200" t="s">
        <v>267</v>
      </c>
      <c r="D238" s="165"/>
      <c r="E238" s="166">
        <v>3.2</v>
      </c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 t="s">
        <v>169</v>
      </c>
      <c r="AH238" s="150">
        <v>0</v>
      </c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outlineLevel="1" x14ac:dyDescent="0.2">
      <c r="A239" s="157"/>
      <c r="B239" s="158"/>
      <c r="C239" s="200" t="s">
        <v>268</v>
      </c>
      <c r="D239" s="165"/>
      <c r="E239" s="166">
        <v>16.069949999999999</v>
      </c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 t="s">
        <v>169</v>
      </c>
      <c r="AH239" s="150">
        <v>0</v>
      </c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outlineLevel="1" x14ac:dyDescent="0.2">
      <c r="A240" s="157"/>
      <c r="B240" s="158"/>
      <c r="C240" s="200" t="s">
        <v>269</v>
      </c>
      <c r="D240" s="165"/>
      <c r="E240" s="166">
        <v>8.3578299999999999</v>
      </c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 t="s">
        <v>169</v>
      </c>
      <c r="AH240" s="150">
        <v>0</v>
      </c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</row>
    <row r="241" spans="1:60" outlineLevel="1" x14ac:dyDescent="0.2">
      <c r="A241" s="157"/>
      <c r="B241" s="158"/>
      <c r="C241" s="200" t="s">
        <v>270</v>
      </c>
      <c r="D241" s="165"/>
      <c r="E241" s="166">
        <v>6.48</v>
      </c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 t="s">
        <v>169</v>
      </c>
      <c r="AH241" s="150">
        <v>0</v>
      </c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outlineLevel="1" x14ac:dyDescent="0.2">
      <c r="A242" s="157"/>
      <c r="B242" s="158"/>
      <c r="C242" s="201" t="s">
        <v>172</v>
      </c>
      <c r="D242" s="167"/>
      <c r="E242" s="168">
        <v>34.107779999999998</v>
      </c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 t="s">
        <v>169</v>
      </c>
      <c r="AH242" s="150">
        <v>1</v>
      </c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</row>
    <row r="243" spans="1:60" outlineLevel="1" x14ac:dyDescent="0.2">
      <c r="A243" s="157"/>
      <c r="B243" s="158"/>
      <c r="C243" s="200" t="s">
        <v>182</v>
      </c>
      <c r="D243" s="165"/>
      <c r="E243" s="166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 t="s">
        <v>169</v>
      </c>
      <c r="AH243" s="150">
        <v>0</v>
      </c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outlineLevel="1" x14ac:dyDescent="0.2">
      <c r="A244" s="157"/>
      <c r="B244" s="158"/>
      <c r="C244" s="200" t="s">
        <v>271</v>
      </c>
      <c r="D244" s="165"/>
      <c r="E244" s="166">
        <v>13.986000000000001</v>
      </c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 t="s">
        <v>169</v>
      </c>
      <c r="AH244" s="150">
        <v>0</v>
      </c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outlineLevel="1" x14ac:dyDescent="0.2">
      <c r="A245" s="157"/>
      <c r="B245" s="158"/>
      <c r="C245" s="201" t="s">
        <v>172</v>
      </c>
      <c r="D245" s="167"/>
      <c r="E245" s="168">
        <v>13.986000000000001</v>
      </c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 t="s">
        <v>169</v>
      </c>
      <c r="AH245" s="150">
        <v>1</v>
      </c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outlineLevel="1" x14ac:dyDescent="0.2">
      <c r="A246" s="180">
        <v>16</v>
      </c>
      <c r="B246" s="181" t="s">
        <v>278</v>
      </c>
      <c r="C246" s="198" t="s">
        <v>279</v>
      </c>
      <c r="D246" s="182" t="s">
        <v>166</v>
      </c>
      <c r="E246" s="183">
        <v>186.35364999999999</v>
      </c>
      <c r="F246" s="184"/>
      <c r="G246" s="185">
        <f>ROUND(E246*F246,2)</f>
        <v>0</v>
      </c>
      <c r="H246" s="184"/>
      <c r="I246" s="185">
        <f>ROUND(E246*H246,2)</f>
        <v>0</v>
      </c>
      <c r="J246" s="184"/>
      <c r="K246" s="185">
        <f>ROUND(E246*J246,2)</f>
        <v>0</v>
      </c>
      <c r="L246" s="185">
        <v>21</v>
      </c>
      <c r="M246" s="185">
        <f>G246*(1+L246/100)</f>
        <v>0</v>
      </c>
      <c r="N246" s="185">
        <v>4.0000000000000001E-3</v>
      </c>
      <c r="O246" s="185">
        <f>ROUND(E246*N246,2)</f>
        <v>0.75</v>
      </c>
      <c r="P246" s="185">
        <v>0</v>
      </c>
      <c r="Q246" s="185">
        <f>ROUND(E246*P246,2)</f>
        <v>0</v>
      </c>
      <c r="R246" s="185" t="s">
        <v>280</v>
      </c>
      <c r="S246" s="185" t="s">
        <v>167</v>
      </c>
      <c r="T246" s="186" t="s">
        <v>167</v>
      </c>
      <c r="U246" s="160">
        <v>0</v>
      </c>
      <c r="V246" s="160">
        <f>ROUND(E246*U246,2)</f>
        <v>0</v>
      </c>
      <c r="W246" s="16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 t="s">
        <v>281</v>
      </c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</row>
    <row r="247" spans="1:60" outlineLevel="1" x14ac:dyDescent="0.2">
      <c r="A247" s="157"/>
      <c r="B247" s="158"/>
      <c r="C247" s="200" t="s">
        <v>282</v>
      </c>
      <c r="D247" s="165"/>
      <c r="E247" s="166">
        <v>1.2416</v>
      </c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 t="s">
        <v>169</v>
      </c>
      <c r="AH247" s="150">
        <v>0</v>
      </c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 outlineLevel="1" x14ac:dyDescent="0.2">
      <c r="A248" s="157"/>
      <c r="B248" s="158"/>
      <c r="C248" s="200" t="s">
        <v>283</v>
      </c>
      <c r="D248" s="165"/>
      <c r="E248" s="166">
        <v>32.661299999999997</v>
      </c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 t="s">
        <v>169</v>
      </c>
      <c r="AH248" s="150">
        <v>0</v>
      </c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</row>
    <row r="249" spans="1:60" outlineLevel="1" x14ac:dyDescent="0.2">
      <c r="A249" s="157"/>
      <c r="B249" s="158"/>
      <c r="C249" s="200" t="s">
        <v>284</v>
      </c>
      <c r="D249" s="165"/>
      <c r="E249" s="166">
        <v>6.56</v>
      </c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 t="s">
        <v>169</v>
      </c>
      <c r="AH249" s="150">
        <v>0</v>
      </c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</row>
    <row r="250" spans="1:60" outlineLevel="1" x14ac:dyDescent="0.2">
      <c r="A250" s="157"/>
      <c r="B250" s="158"/>
      <c r="C250" s="201" t="s">
        <v>172</v>
      </c>
      <c r="D250" s="167"/>
      <c r="E250" s="168">
        <v>40.462899999999998</v>
      </c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 t="s">
        <v>169</v>
      </c>
      <c r="AH250" s="150">
        <v>1</v>
      </c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</row>
    <row r="251" spans="1:60" outlineLevel="1" x14ac:dyDescent="0.2">
      <c r="A251" s="157"/>
      <c r="B251" s="158"/>
      <c r="C251" s="200" t="s">
        <v>173</v>
      </c>
      <c r="D251" s="165"/>
      <c r="E251" s="166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 t="s">
        <v>169</v>
      </c>
      <c r="AH251" s="150">
        <v>0</v>
      </c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outlineLevel="1" x14ac:dyDescent="0.2">
      <c r="A252" s="157"/>
      <c r="B252" s="158"/>
      <c r="C252" s="200" t="s">
        <v>285</v>
      </c>
      <c r="D252" s="165"/>
      <c r="E252" s="166">
        <v>3.7360000000000002</v>
      </c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 t="s">
        <v>169</v>
      </c>
      <c r="AH252" s="150">
        <v>0</v>
      </c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</row>
    <row r="253" spans="1:60" outlineLevel="1" x14ac:dyDescent="0.2">
      <c r="A253" s="157"/>
      <c r="B253" s="158"/>
      <c r="C253" s="200" t="s">
        <v>286</v>
      </c>
      <c r="D253" s="165"/>
      <c r="E253" s="166">
        <v>16.175999999999998</v>
      </c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 t="s">
        <v>169</v>
      </c>
      <c r="AH253" s="150">
        <v>0</v>
      </c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outlineLevel="1" x14ac:dyDescent="0.2">
      <c r="A254" s="157"/>
      <c r="B254" s="158"/>
      <c r="C254" s="200" t="s">
        <v>287</v>
      </c>
      <c r="D254" s="165"/>
      <c r="E254" s="166">
        <v>12.8512</v>
      </c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 t="s">
        <v>169</v>
      </c>
      <c r="AH254" s="150">
        <v>0</v>
      </c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</row>
    <row r="255" spans="1:60" outlineLevel="1" x14ac:dyDescent="0.2">
      <c r="A255" s="157"/>
      <c r="B255" s="158"/>
      <c r="C255" s="201" t="s">
        <v>172</v>
      </c>
      <c r="D255" s="167"/>
      <c r="E255" s="168">
        <v>32.763199999999998</v>
      </c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 t="s">
        <v>169</v>
      </c>
      <c r="AH255" s="150">
        <v>1</v>
      </c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1" x14ac:dyDescent="0.2">
      <c r="A256" s="157"/>
      <c r="B256" s="158"/>
      <c r="C256" s="200" t="s">
        <v>177</v>
      </c>
      <c r="D256" s="165"/>
      <c r="E256" s="166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 t="s">
        <v>169</v>
      </c>
      <c r="AH256" s="150">
        <v>0</v>
      </c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outlineLevel="1" x14ac:dyDescent="0.2">
      <c r="A257" s="157"/>
      <c r="B257" s="158"/>
      <c r="C257" s="200" t="s">
        <v>288</v>
      </c>
      <c r="D257" s="165"/>
      <c r="E257" s="166">
        <v>6.4</v>
      </c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 t="s">
        <v>169</v>
      </c>
      <c r="AH257" s="150">
        <v>0</v>
      </c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</row>
    <row r="258" spans="1:60" outlineLevel="1" x14ac:dyDescent="0.2">
      <c r="A258" s="157"/>
      <c r="B258" s="158"/>
      <c r="C258" s="200" t="s">
        <v>289</v>
      </c>
      <c r="D258" s="165"/>
      <c r="E258" s="166">
        <v>32.139899999999997</v>
      </c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 t="s">
        <v>169</v>
      </c>
      <c r="AH258" s="150">
        <v>0</v>
      </c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</row>
    <row r="259" spans="1:60" outlineLevel="1" x14ac:dyDescent="0.2">
      <c r="A259" s="157"/>
      <c r="B259" s="158"/>
      <c r="C259" s="200" t="s">
        <v>290</v>
      </c>
      <c r="D259" s="165"/>
      <c r="E259" s="166">
        <v>16.71565</v>
      </c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 t="s">
        <v>169</v>
      </c>
      <c r="AH259" s="150">
        <v>0</v>
      </c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1" x14ac:dyDescent="0.2">
      <c r="A260" s="157"/>
      <c r="B260" s="158"/>
      <c r="C260" s="200" t="s">
        <v>291</v>
      </c>
      <c r="D260" s="165"/>
      <c r="E260" s="166">
        <v>12.96</v>
      </c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 t="s">
        <v>169</v>
      </c>
      <c r="AH260" s="150">
        <v>0</v>
      </c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 outlineLevel="1" x14ac:dyDescent="0.2">
      <c r="A261" s="157"/>
      <c r="B261" s="158"/>
      <c r="C261" s="201" t="s">
        <v>172</v>
      </c>
      <c r="D261" s="167"/>
      <c r="E261" s="168">
        <v>68.215549999999993</v>
      </c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 t="s">
        <v>169</v>
      </c>
      <c r="AH261" s="150">
        <v>1</v>
      </c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</row>
    <row r="262" spans="1:60" outlineLevel="1" x14ac:dyDescent="0.2">
      <c r="A262" s="157"/>
      <c r="B262" s="158"/>
      <c r="C262" s="200" t="s">
        <v>182</v>
      </c>
      <c r="D262" s="165"/>
      <c r="E262" s="166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 t="s">
        <v>169</v>
      </c>
      <c r="AH262" s="150">
        <v>0</v>
      </c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</row>
    <row r="263" spans="1:60" outlineLevel="1" x14ac:dyDescent="0.2">
      <c r="A263" s="157"/>
      <c r="B263" s="158"/>
      <c r="C263" s="200" t="s">
        <v>292</v>
      </c>
      <c r="D263" s="165"/>
      <c r="E263" s="166">
        <v>27.972000000000001</v>
      </c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 t="s">
        <v>169</v>
      </c>
      <c r="AH263" s="150">
        <v>0</v>
      </c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outlineLevel="1" x14ac:dyDescent="0.2">
      <c r="A264" s="157"/>
      <c r="B264" s="158"/>
      <c r="C264" s="201" t="s">
        <v>172</v>
      </c>
      <c r="D264" s="167"/>
      <c r="E264" s="168">
        <v>27.972000000000001</v>
      </c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 t="s">
        <v>169</v>
      </c>
      <c r="AH264" s="150">
        <v>1</v>
      </c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 x14ac:dyDescent="0.2">
      <c r="A265" s="157"/>
      <c r="B265" s="158"/>
      <c r="C265" s="200" t="s">
        <v>293</v>
      </c>
      <c r="D265" s="165"/>
      <c r="E265" s="166">
        <v>16.940000000000001</v>
      </c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 t="s">
        <v>169</v>
      </c>
      <c r="AH265" s="150">
        <v>0</v>
      </c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outlineLevel="1" x14ac:dyDescent="0.2">
      <c r="A266" s="157">
        <v>17</v>
      </c>
      <c r="B266" s="158" t="s">
        <v>294</v>
      </c>
      <c r="C266" s="206" t="s">
        <v>295</v>
      </c>
      <c r="D266" s="159" t="s">
        <v>0</v>
      </c>
      <c r="E266" s="195"/>
      <c r="F266" s="161"/>
      <c r="G266" s="160">
        <f>ROUND(E266*F266,2)</f>
        <v>0</v>
      </c>
      <c r="H266" s="161"/>
      <c r="I266" s="160">
        <f>ROUND(E266*H266,2)</f>
        <v>0</v>
      </c>
      <c r="J266" s="161"/>
      <c r="K266" s="160">
        <f>ROUND(E266*J266,2)</f>
        <v>0</v>
      </c>
      <c r="L266" s="160">
        <v>21</v>
      </c>
      <c r="M266" s="160">
        <f>G266*(1+L266/100)</f>
        <v>0</v>
      </c>
      <c r="N266" s="160">
        <v>0</v>
      </c>
      <c r="O266" s="160">
        <f>ROUND(E266*N266,2)</f>
        <v>0</v>
      </c>
      <c r="P266" s="160">
        <v>0</v>
      </c>
      <c r="Q266" s="160">
        <f>ROUND(E266*P266,2)</f>
        <v>0</v>
      </c>
      <c r="R266" s="160"/>
      <c r="S266" s="160" t="s">
        <v>167</v>
      </c>
      <c r="T266" s="160" t="s">
        <v>167</v>
      </c>
      <c r="U266" s="160">
        <v>0</v>
      </c>
      <c r="V266" s="160">
        <f>ROUND(E266*U266,2)</f>
        <v>0</v>
      </c>
      <c r="W266" s="16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 t="s">
        <v>256</v>
      </c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</row>
    <row r="267" spans="1:60" x14ac:dyDescent="0.2">
      <c r="A267" s="174" t="s">
        <v>153</v>
      </c>
      <c r="B267" s="175" t="s">
        <v>123</v>
      </c>
      <c r="C267" s="197" t="s">
        <v>124</v>
      </c>
      <c r="D267" s="176"/>
      <c r="E267" s="177"/>
      <c r="F267" s="178"/>
      <c r="G267" s="178">
        <f>SUMIF(AG268:AG275,"&lt;&gt;NOR",G268:G275)</f>
        <v>0</v>
      </c>
      <c r="H267" s="178"/>
      <c r="I267" s="178">
        <f>SUM(I268:I275)</f>
        <v>0</v>
      </c>
      <c r="J267" s="178"/>
      <c r="K267" s="178">
        <f>SUM(K268:K275)</f>
        <v>0</v>
      </c>
      <c r="L267" s="178"/>
      <c r="M267" s="178">
        <f>SUM(M268:M275)</f>
        <v>0</v>
      </c>
      <c r="N267" s="178"/>
      <c r="O267" s="178">
        <f>SUM(O268:O275)</f>
        <v>0</v>
      </c>
      <c r="P267" s="178"/>
      <c r="Q267" s="178">
        <f>SUM(Q268:Q275)</f>
        <v>0</v>
      </c>
      <c r="R267" s="178"/>
      <c r="S267" s="178"/>
      <c r="T267" s="179"/>
      <c r="U267" s="173"/>
      <c r="V267" s="173">
        <f>SUM(V268:V275)</f>
        <v>24.770000000000003</v>
      </c>
      <c r="W267" s="173"/>
      <c r="AG267" t="s">
        <v>154</v>
      </c>
    </row>
    <row r="268" spans="1:60" outlineLevel="1" x14ac:dyDescent="0.2">
      <c r="A268" s="188">
        <v>18</v>
      </c>
      <c r="B268" s="189" t="s">
        <v>296</v>
      </c>
      <c r="C268" s="205" t="s">
        <v>297</v>
      </c>
      <c r="D268" s="190" t="s">
        <v>255</v>
      </c>
      <c r="E268" s="191">
        <v>7.7256999999999998</v>
      </c>
      <c r="F268" s="192"/>
      <c r="G268" s="193">
        <f>ROUND(E268*F268,2)</f>
        <v>0</v>
      </c>
      <c r="H268" s="192"/>
      <c r="I268" s="193">
        <f>ROUND(E268*H268,2)</f>
        <v>0</v>
      </c>
      <c r="J268" s="192"/>
      <c r="K268" s="193">
        <f>ROUND(E268*J268,2)</f>
        <v>0</v>
      </c>
      <c r="L268" s="193">
        <v>21</v>
      </c>
      <c r="M268" s="193">
        <f>G268*(1+L268/100)</f>
        <v>0</v>
      </c>
      <c r="N268" s="193">
        <v>0</v>
      </c>
      <c r="O268" s="193">
        <f>ROUND(E268*N268,2)</f>
        <v>0</v>
      </c>
      <c r="P268" s="193">
        <v>0</v>
      </c>
      <c r="Q268" s="193">
        <f>ROUND(E268*P268,2)</f>
        <v>0</v>
      </c>
      <c r="R268" s="193"/>
      <c r="S268" s="193" t="s">
        <v>167</v>
      </c>
      <c r="T268" s="194" t="s">
        <v>167</v>
      </c>
      <c r="U268" s="160">
        <v>0.93300000000000005</v>
      </c>
      <c r="V268" s="160">
        <f>ROUND(E268*U268,2)</f>
        <v>7.21</v>
      </c>
      <c r="W268" s="16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 t="s">
        <v>298</v>
      </c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</row>
    <row r="269" spans="1:60" outlineLevel="1" x14ac:dyDescent="0.2">
      <c r="A269" s="180">
        <v>19</v>
      </c>
      <c r="B269" s="181" t="s">
        <v>299</v>
      </c>
      <c r="C269" s="198" t="s">
        <v>300</v>
      </c>
      <c r="D269" s="182" t="s">
        <v>255</v>
      </c>
      <c r="E269" s="183">
        <v>7.7256999999999998</v>
      </c>
      <c r="F269" s="184"/>
      <c r="G269" s="185">
        <f>ROUND(E269*F269,2)</f>
        <v>0</v>
      </c>
      <c r="H269" s="184"/>
      <c r="I269" s="185">
        <f>ROUND(E269*H269,2)</f>
        <v>0</v>
      </c>
      <c r="J269" s="184"/>
      <c r="K269" s="185">
        <f>ROUND(E269*J269,2)</f>
        <v>0</v>
      </c>
      <c r="L269" s="185">
        <v>21</v>
      </c>
      <c r="M269" s="185">
        <f>G269*(1+L269/100)</f>
        <v>0</v>
      </c>
      <c r="N269" s="185">
        <v>0</v>
      </c>
      <c r="O269" s="185">
        <f>ROUND(E269*N269,2)</f>
        <v>0</v>
      </c>
      <c r="P269" s="185">
        <v>0</v>
      </c>
      <c r="Q269" s="185">
        <f>ROUND(E269*P269,2)</f>
        <v>0</v>
      </c>
      <c r="R269" s="185"/>
      <c r="S269" s="185" t="s">
        <v>167</v>
      </c>
      <c r="T269" s="186" t="s">
        <v>167</v>
      </c>
      <c r="U269" s="160">
        <v>0.49</v>
      </c>
      <c r="V269" s="160">
        <f>ROUND(E269*U269,2)</f>
        <v>3.79</v>
      </c>
      <c r="W269" s="16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 t="s">
        <v>298</v>
      </c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outlineLevel="1" x14ac:dyDescent="0.2">
      <c r="A270" s="157"/>
      <c r="B270" s="158"/>
      <c r="C270" s="257" t="s">
        <v>301</v>
      </c>
      <c r="D270" s="258"/>
      <c r="E270" s="258"/>
      <c r="F270" s="258"/>
      <c r="G270" s="258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 t="s">
        <v>161</v>
      </c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</row>
    <row r="271" spans="1:60" outlineLevel="1" x14ac:dyDescent="0.2">
      <c r="A271" s="188">
        <v>20</v>
      </c>
      <c r="B271" s="189" t="s">
        <v>302</v>
      </c>
      <c r="C271" s="205" t="s">
        <v>303</v>
      </c>
      <c r="D271" s="190" t="s">
        <v>255</v>
      </c>
      <c r="E271" s="191">
        <v>69.531279999999995</v>
      </c>
      <c r="F271" s="192"/>
      <c r="G271" s="193">
        <f>ROUND(E271*F271,2)</f>
        <v>0</v>
      </c>
      <c r="H271" s="192"/>
      <c r="I271" s="193">
        <f>ROUND(E271*H271,2)</f>
        <v>0</v>
      </c>
      <c r="J271" s="192"/>
      <c r="K271" s="193">
        <f>ROUND(E271*J271,2)</f>
        <v>0</v>
      </c>
      <c r="L271" s="193">
        <v>21</v>
      </c>
      <c r="M271" s="193">
        <f>G271*(1+L271/100)</f>
        <v>0</v>
      </c>
      <c r="N271" s="193">
        <v>0</v>
      </c>
      <c r="O271" s="193">
        <f>ROUND(E271*N271,2)</f>
        <v>0</v>
      </c>
      <c r="P271" s="193">
        <v>0</v>
      </c>
      <c r="Q271" s="193">
        <f>ROUND(E271*P271,2)</f>
        <v>0</v>
      </c>
      <c r="R271" s="193"/>
      <c r="S271" s="193" t="s">
        <v>167</v>
      </c>
      <c r="T271" s="194" t="s">
        <v>167</v>
      </c>
      <c r="U271" s="160">
        <v>0</v>
      </c>
      <c r="V271" s="160">
        <f>ROUND(E271*U271,2)</f>
        <v>0</v>
      </c>
      <c r="W271" s="16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 t="s">
        <v>298</v>
      </c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</row>
    <row r="272" spans="1:60" outlineLevel="1" x14ac:dyDescent="0.2">
      <c r="A272" s="180">
        <v>21</v>
      </c>
      <c r="B272" s="181" t="s">
        <v>304</v>
      </c>
      <c r="C272" s="198" t="s">
        <v>305</v>
      </c>
      <c r="D272" s="182" t="s">
        <v>255</v>
      </c>
      <c r="E272" s="183">
        <v>7.7256999999999998</v>
      </c>
      <c r="F272" s="184"/>
      <c r="G272" s="185">
        <f>ROUND(E272*F272,2)</f>
        <v>0</v>
      </c>
      <c r="H272" s="184"/>
      <c r="I272" s="185">
        <f>ROUND(E272*H272,2)</f>
        <v>0</v>
      </c>
      <c r="J272" s="184"/>
      <c r="K272" s="185">
        <f>ROUND(E272*J272,2)</f>
        <v>0</v>
      </c>
      <c r="L272" s="185">
        <v>21</v>
      </c>
      <c r="M272" s="185">
        <f>G272*(1+L272/100)</f>
        <v>0</v>
      </c>
      <c r="N272" s="185">
        <v>0</v>
      </c>
      <c r="O272" s="185">
        <f>ROUND(E272*N272,2)</f>
        <v>0</v>
      </c>
      <c r="P272" s="185">
        <v>0</v>
      </c>
      <c r="Q272" s="185">
        <f>ROUND(E272*P272,2)</f>
        <v>0</v>
      </c>
      <c r="R272" s="185"/>
      <c r="S272" s="185" t="s">
        <v>167</v>
      </c>
      <c r="T272" s="186" t="s">
        <v>167</v>
      </c>
      <c r="U272" s="160">
        <v>0.94199999999999995</v>
      </c>
      <c r="V272" s="160">
        <f>ROUND(E272*U272,2)</f>
        <v>7.28</v>
      </c>
      <c r="W272" s="16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 t="s">
        <v>298</v>
      </c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</row>
    <row r="273" spans="1:60" outlineLevel="1" x14ac:dyDescent="0.2">
      <c r="A273" s="157"/>
      <c r="B273" s="158"/>
      <c r="C273" s="257" t="s">
        <v>306</v>
      </c>
      <c r="D273" s="258"/>
      <c r="E273" s="258"/>
      <c r="F273" s="258"/>
      <c r="G273" s="258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 t="s">
        <v>161</v>
      </c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</row>
    <row r="274" spans="1:60" outlineLevel="1" x14ac:dyDescent="0.2">
      <c r="A274" s="188">
        <v>22</v>
      </c>
      <c r="B274" s="189" t="s">
        <v>307</v>
      </c>
      <c r="C274" s="205" t="s">
        <v>308</v>
      </c>
      <c r="D274" s="190" t="s">
        <v>255</v>
      </c>
      <c r="E274" s="191">
        <v>61.805579999999999</v>
      </c>
      <c r="F274" s="192"/>
      <c r="G274" s="193">
        <f>ROUND(E274*F274,2)</f>
        <v>0</v>
      </c>
      <c r="H274" s="192"/>
      <c r="I274" s="193">
        <f>ROUND(E274*H274,2)</f>
        <v>0</v>
      </c>
      <c r="J274" s="192"/>
      <c r="K274" s="193">
        <f>ROUND(E274*J274,2)</f>
        <v>0</v>
      </c>
      <c r="L274" s="193">
        <v>21</v>
      </c>
      <c r="M274" s="193">
        <f>G274*(1+L274/100)</f>
        <v>0</v>
      </c>
      <c r="N274" s="193">
        <v>0</v>
      </c>
      <c r="O274" s="193">
        <f>ROUND(E274*N274,2)</f>
        <v>0</v>
      </c>
      <c r="P274" s="193">
        <v>0</v>
      </c>
      <c r="Q274" s="193">
        <f>ROUND(E274*P274,2)</f>
        <v>0</v>
      </c>
      <c r="R274" s="193"/>
      <c r="S274" s="193" t="s">
        <v>167</v>
      </c>
      <c r="T274" s="194" t="s">
        <v>167</v>
      </c>
      <c r="U274" s="160">
        <v>0.105</v>
      </c>
      <c r="V274" s="160">
        <f>ROUND(E274*U274,2)</f>
        <v>6.49</v>
      </c>
      <c r="W274" s="16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 t="s">
        <v>298</v>
      </c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outlineLevel="1" x14ac:dyDescent="0.2">
      <c r="A275" s="180">
        <v>23</v>
      </c>
      <c r="B275" s="181" t="s">
        <v>309</v>
      </c>
      <c r="C275" s="198" t="s">
        <v>310</v>
      </c>
      <c r="D275" s="182" t="s">
        <v>255</v>
      </c>
      <c r="E275" s="183">
        <v>7.7256999999999998</v>
      </c>
      <c r="F275" s="184"/>
      <c r="G275" s="185">
        <f>ROUND(E275*F275,2)</f>
        <v>0</v>
      </c>
      <c r="H275" s="184"/>
      <c r="I275" s="185">
        <f>ROUND(E275*H275,2)</f>
        <v>0</v>
      </c>
      <c r="J275" s="184"/>
      <c r="K275" s="185">
        <f>ROUND(E275*J275,2)</f>
        <v>0</v>
      </c>
      <c r="L275" s="185">
        <v>21</v>
      </c>
      <c r="M275" s="185">
        <f>G275*(1+L275/100)</f>
        <v>0</v>
      </c>
      <c r="N275" s="185">
        <v>0</v>
      </c>
      <c r="O275" s="185">
        <f>ROUND(E275*N275,2)</f>
        <v>0</v>
      </c>
      <c r="P275" s="185">
        <v>0</v>
      </c>
      <c r="Q275" s="185">
        <f>ROUND(E275*P275,2)</f>
        <v>0</v>
      </c>
      <c r="R275" s="185"/>
      <c r="S275" s="185" t="s">
        <v>167</v>
      </c>
      <c r="T275" s="186" t="s">
        <v>167</v>
      </c>
      <c r="U275" s="160">
        <v>0</v>
      </c>
      <c r="V275" s="160">
        <f>ROUND(E275*U275,2)</f>
        <v>0</v>
      </c>
      <c r="W275" s="16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 t="s">
        <v>298</v>
      </c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</row>
    <row r="276" spans="1:60" x14ac:dyDescent="0.2">
      <c r="A276" s="5"/>
      <c r="B276" s="6"/>
      <c r="C276" s="207"/>
      <c r="D276" s="8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AE276">
        <v>15</v>
      </c>
      <c r="AF276">
        <v>21</v>
      </c>
    </row>
    <row r="277" spans="1:60" x14ac:dyDescent="0.2">
      <c r="A277" s="153"/>
      <c r="B277" s="154" t="s">
        <v>29</v>
      </c>
      <c r="C277" s="208"/>
      <c r="D277" s="155"/>
      <c r="E277" s="156"/>
      <c r="F277" s="156"/>
      <c r="G277" s="196">
        <f>G8+G13+G33+G122+G145+G167+G169+G267</f>
        <v>0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AE277">
        <f>SUMIF(L7:L275,AE276,G7:G275)</f>
        <v>0</v>
      </c>
      <c r="AF277">
        <f>SUMIF(L7:L275,AF276,G7:G275)</f>
        <v>0</v>
      </c>
      <c r="AG277" t="s">
        <v>311</v>
      </c>
    </row>
    <row r="278" spans="1:60" x14ac:dyDescent="0.2">
      <c r="C278" s="209"/>
      <c r="D278" s="141"/>
      <c r="AG278" t="s">
        <v>312</v>
      </c>
    </row>
    <row r="279" spans="1:60" x14ac:dyDescent="0.2">
      <c r="D279" s="141"/>
    </row>
    <row r="280" spans="1:60" x14ac:dyDescent="0.2">
      <c r="D280" s="141"/>
    </row>
    <row r="281" spans="1:60" x14ac:dyDescent="0.2">
      <c r="D281" s="141"/>
    </row>
    <row r="282" spans="1:60" x14ac:dyDescent="0.2">
      <c r="D282" s="141"/>
    </row>
    <row r="283" spans="1:60" x14ac:dyDescent="0.2">
      <c r="D283" s="141"/>
    </row>
    <row r="284" spans="1:60" x14ac:dyDescent="0.2">
      <c r="D284" s="141"/>
    </row>
    <row r="285" spans="1:60" x14ac:dyDescent="0.2">
      <c r="D285" s="141"/>
    </row>
    <row r="286" spans="1:60" x14ac:dyDescent="0.2">
      <c r="D286" s="141"/>
    </row>
    <row r="287" spans="1:60" x14ac:dyDescent="0.2">
      <c r="D287" s="141"/>
    </row>
    <row r="288" spans="1:60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algorithmName="SHA-512" hashValue="yPEUkmxEdkrlW3Bb638bDZUJOIDmVl1M6KI6Zdskwj4syLCmHxQbFgFpFtPPNFeHhNDR9pyKm3zWFqzyFYRRLw==" saltValue="cJlYLEs52YycXIhu0e7HwA==" spinCount="100000" sheet="1"/>
  <mergeCells count="35">
    <mergeCell ref="C12:G12"/>
    <mergeCell ref="A1:G1"/>
    <mergeCell ref="C2:G2"/>
    <mergeCell ref="C3:G3"/>
    <mergeCell ref="C4:G4"/>
    <mergeCell ref="C10:G10"/>
    <mergeCell ref="C83:G83"/>
    <mergeCell ref="C35:G35"/>
    <mergeCell ref="C36:G36"/>
    <mergeCell ref="C47:G47"/>
    <mergeCell ref="C48:G48"/>
    <mergeCell ref="C61:G61"/>
    <mergeCell ref="C62:G62"/>
    <mergeCell ref="C63:G63"/>
    <mergeCell ref="C64:G64"/>
    <mergeCell ref="C65:G65"/>
    <mergeCell ref="C67:G67"/>
    <mergeCell ref="C68:G68"/>
    <mergeCell ref="C121:G121"/>
    <mergeCell ref="C84:G84"/>
    <mergeCell ref="C95:G95"/>
    <mergeCell ref="C96:G96"/>
    <mergeCell ref="C97:G97"/>
    <mergeCell ref="C98:G98"/>
    <mergeCell ref="C99:G99"/>
    <mergeCell ref="C100:G100"/>
    <mergeCell ref="C102:G102"/>
    <mergeCell ref="C103:G103"/>
    <mergeCell ref="C118:G118"/>
    <mergeCell ref="C120:G120"/>
    <mergeCell ref="C124:G124"/>
    <mergeCell ref="C125:G125"/>
    <mergeCell ref="C147:G147"/>
    <mergeCell ref="C270:G270"/>
    <mergeCell ref="C273:G27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194" activePane="bottomLeft" state="frozen"/>
      <selection pane="bottomLeft" activeCell="C322" sqref="C322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128</v>
      </c>
      <c r="B1" s="263"/>
      <c r="C1" s="263"/>
      <c r="D1" s="263"/>
      <c r="E1" s="263"/>
      <c r="F1" s="263"/>
      <c r="G1" s="263"/>
      <c r="AG1" t="s">
        <v>129</v>
      </c>
    </row>
    <row r="2" spans="1:60" ht="24.95" customHeight="1" x14ac:dyDescent="0.2">
      <c r="A2" s="142" t="s">
        <v>7</v>
      </c>
      <c r="B2" s="77" t="s">
        <v>43</v>
      </c>
      <c r="C2" s="264" t="s">
        <v>44</v>
      </c>
      <c r="D2" s="265"/>
      <c r="E2" s="265"/>
      <c r="F2" s="265"/>
      <c r="G2" s="266"/>
      <c r="AG2" t="s">
        <v>130</v>
      </c>
    </row>
    <row r="3" spans="1:60" ht="24.95" customHeight="1" x14ac:dyDescent="0.2">
      <c r="A3" s="142" t="s">
        <v>8</v>
      </c>
      <c r="B3" s="77" t="s">
        <v>46</v>
      </c>
      <c r="C3" s="264" t="s">
        <v>47</v>
      </c>
      <c r="D3" s="265"/>
      <c r="E3" s="265"/>
      <c r="F3" s="265"/>
      <c r="G3" s="266"/>
      <c r="AC3" s="89" t="s">
        <v>130</v>
      </c>
      <c r="AG3" t="s">
        <v>131</v>
      </c>
    </row>
    <row r="4" spans="1:60" ht="24.95" customHeight="1" x14ac:dyDescent="0.2">
      <c r="A4" s="143" t="s">
        <v>9</v>
      </c>
      <c r="B4" s="144" t="s">
        <v>49</v>
      </c>
      <c r="C4" s="267" t="s">
        <v>50</v>
      </c>
      <c r="D4" s="268"/>
      <c r="E4" s="268"/>
      <c r="F4" s="268"/>
      <c r="G4" s="269"/>
      <c r="AG4" t="s">
        <v>132</v>
      </c>
    </row>
    <row r="5" spans="1:60" x14ac:dyDescent="0.2">
      <c r="D5" s="141"/>
    </row>
    <row r="6" spans="1:60" ht="38.25" x14ac:dyDescent="0.2">
      <c r="A6" s="146" t="s">
        <v>133</v>
      </c>
      <c r="B6" s="148" t="s">
        <v>134</v>
      </c>
      <c r="C6" s="148" t="s">
        <v>135</v>
      </c>
      <c r="D6" s="147" t="s">
        <v>136</v>
      </c>
      <c r="E6" s="146" t="s">
        <v>137</v>
      </c>
      <c r="F6" s="145" t="s">
        <v>138</v>
      </c>
      <c r="G6" s="146" t="s">
        <v>29</v>
      </c>
      <c r="H6" s="149" t="s">
        <v>30</v>
      </c>
      <c r="I6" s="149" t="s">
        <v>139</v>
      </c>
      <c r="J6" s="149" t="s">
        <v>31</v>
      </c>
      <c r="K6" s="149" t="s">
        <v>140</v>
      </c>
      <c r="L6" s="149" t="s">
        <v>141</v>
      </c>
      <c r="M6" s="149" t="s">
        <v>142</v>
      </c>
      <c r="N6" s="149" t="s">
        <v>143</v>
      </c>
      <c r="O6" s="149" t="s">
        <v>144</v>
      </c>
      <c r="P6" s="149" t="s">
        <v>145</v>
      </c>
      <c r="Q6" s="149" t="s">
        <v>146</v>
      </c>
      <c r="R6" s="149" t="s">
        <v>147</v>
      </c>
      <c r="S6" s="149" t="s">
        <v>148</v>
      </c>
      <c r="T6" s="149" t="s">
        <v>149</v>
      </c>
      <c r="U6" s="149" t="s">
        <v>150</v>
      </c>
      <c r="V6" s="149" t="s">
        <v>151</v>
      </c>
      <c r="W6" s="149" t="s">
        <v>152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74" t="s">
        <v>153</v>
      </c>
      <c r="B8" s="175" t="s">
        <v>65</v>
      </c>
      <c r="C8" s="197" t="s">
        <v>66</v>
      </c>
      <c r="D8" s="176"/>
      <c r="E8" s="177"/>
      <c r="F8" s="178"/>
      <c r="G8" s="178">
        <f>SUMIF(AG9:AG12,"&lt;&gt;NOR",G9:G12)</f>
        <v>0</v>
      </c>
      <c r="H8" s="178"/>
      <c r="I8" s="178">
        <f>SUM(I9:I12)</f>
        <v>0</v>
      </c>
      <c r="J8" s="178"/>
      <c r="K8" s="178">
        <f>SUM(K9:K12)</f>
        <v>0</v>
      </c>
      <c r="L8" s="178"/>
      <c r="M8" s="178">
        <f>SUM(M9:M12)</f>
        <v>0</v>
      </c>
      <c r="N8" s="178"/>
      <c r="O8" s="178">
        <f>SUM(O9:O12)</f>
        <v>0</v>
      </c>
      <c r="P8" s="178"/>
      <c r="Q8" s="178">
        <f>SUM(Q9:Q12)</f>
        <v>0</v>
      </c>
      <c r="R8" s="178"/>
      <c r="S8" s="178"/>
      <c r="T8" s="179"/>
      <c r="U8" s="173"/>
      <c r="V8" s="173">
        <f>SUM(V9:V12)</f>
        <v>0</v>
      </c>
      <c r="W8" s="173"/>
      <c r="AG8" t="s">
        <v>154</v>
      </c>
    </row>
    <row r="9" spans="1:60" outlineLevel="1" x14ac:dyDescent="0.2">
      <c r="A9" s="180">
        <v>1</v>
      </c>
      <c r="B9" s="181" t="s">
        <v>155</v>
      </c>
      <c r="C9" s="198" t="s">
        <v>156</v>
      </c>
      <c r="D9" s="182"/>
      <c r="E9" s="183">
        <v>0</v>
      </c>
      <c r="F9" s="184"/>
      <c r="G9" s="185">
        <f>ROUND(E9*F9,2)</f>
        <v>0</v>
      </c>
      <c r="H9" s="184"/>
      <c r="I9" s="185">
        <f>ROUND(E9*H9,2)</f>
        <v>0</v>
      </c>
      <c r="J9" s="184"/>
      <c r="K9" s="185">
        <f>ROUND(E9*J9,2)</f>
        <v>0</v>
      </c>
      <c r="L9" s="185">
        <v>21</v>
      </c>
      <c r="M9" s="185">
        <f>G9*(1+L9/100)</f>
        <v>0</v>
      </c>
      <c r="N9" s="185">
        <v>0</v>
      </c>
      <c r="O9" s="185">
        <f>ROUND(E9*N9,2)</f>
        <v>0</v>
      </c>
      <c r="P9" s="185">
        <v>0</v>
      </c>
      <c r="Q9" s="185">
        <f>ROUND(E9*P9,2)</f>
        <v>0</v>
      </c>
      <c r="R9" s="185"/>
      <c r="S9" s="185" t="s">
        <v>157</v>
      </c>
      <c r="T9" s="186" t="s">
        <v>158</v>
      </c>
      <c r="U9" s="160">
        <v>0</v>
      </c>
      <c r="V9" s="160">
        <f>ROUND(E9*U9,2)</f>
        <v>0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159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22.5" outlineLevel="1" x14ac:dyDescent="0.2">
      <c r="A10" s="157"/>
      <c r="B10" s="158"/>
      <c r="C10" s="257" t="s">
        <v>160</v>
      </c>
      <c r="D10" s="258"/>
      <c r="E10" s="258"/>
      <c r="F10" s="258"/>
      <c r="G10" s="25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161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87" t="str">
        <f>C10</f>
        <v>Rozpočet je zpracován dle projektové dokumentace "SNÍŽENÍ ENERGETICKÉ NÁROČNOSTI BUDOVY D NEMOCNICE HUSTOPEČE" - technické zprávy, výkresové dokumentace, požárně bezpečnostního řešení.</v>
      </c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99" t="s">
        <v>162</v>
      </c>
      <c r="D11" s="162"/>
      <c r="E11" s="163"/>
      <c r="F11" s="164"/>
      <c r="G11" s="164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161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2.5" outlineLevel="1" x14ac:dyDescent="0.2">
      <c r="A12" s="157"/>
      <c r="B12" s="158"/>
      <c r="C12" s="259" t="s">
        <v>163</v>
      </c>
      <c r="D12" s="260"/>
      <c r="E12" s="260"/>
      <c r="F12" s="260"/>
      <c r="G12" s="2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161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87" t="str">
        <f>C12</f>
        <v>Všechny vlastní položky jsou oceněny jako kompletizované, včetně všech potřebných prací a materiálů, včetně lešení, přesunu hmot, likvidace suti atd.</v>
      </c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74" t="s">
        <v>153</v>
      </c>
      <c r="B13" s="175" t="s">
        <v>75</v>
      </c>
      <c r="C13" s="197" t="s">
        <v>76</v>
      </c>
      <c r="D13" s="176"/>
      <c r="E13" s="177"/>
      <c r="F13" s="178"/>
      <c r="G13" s="178">
        <f>SUMIF(AG14:AG393,"&lt;&gt;NOR",G14:G393)</f>
        <v>0</v>
      </c>
      <c r="H13" s="178"/>
      <c r="I13" s="178">
        <f>SUM(I14:I393)</f>
        <v>0</v>
      </c>
      <c r="J13" s="178"/>
      <c r="K13" s="178">
        <f>SUM(K14:K393)</f>
        <v>0</v>
      </c>
      <c r="L13" s="178"/>
      <c r="M13" s="178">
        <f>SUM(M14:M393)</f>
        <v>0</v>
      </c>
      <c r="N13" s="178"/>
      <c r="O13" s="178">
        <f>SUM(O14:O393)</f>
        <v>10.259999999999998</v>
      </c>
      <c r="P13" s="178"/>
      <c r="Q13" s="178">
        <f>SUM(Q14:Q393)</f>
        <v>0</v>
      </c>
      <c r="R13" s="178"/>
      <c r="S13" s="178"/>
      <c r="T13" s="179"/>
      <c r="U13" s="173"/>
      <c r="V13" s="173">
        <f>SUM(V14:V393)</f>
        <v>623.28</v>
      </c>
      <c r="W13" s="173"/>
      <c r="AG13" t="s">
        <v>154</v>
      </c>
    </row>
    <row r="14" spans="1:60" outlineLevel="1" x14ac:dyDescent="0.2">
      <c r="A14" s="180">
        <v>2</v>
      </c>
      <c r="B14" s="181" t="s">
        <v>313</v>
      </c>
      <c r="C14" s="198" t="s">
        <v>314</v>
      </c>
      <c r="D14" s="182" t="s">
        <v>166</v>
      </c>
      <c r="E14" s="183">
        <v>568.6</v>
      </c>
      <c r="F14" s="184"/>
      <c r="G14" s="185">
        <f>ROUND(E14*F14,2)</f>
        <v>0</v>
      </c>
      <c r="H14" s="184"/>
      <c r="I14" s="185">
        <f>ROUND(E14*H14,2)</f>
        <v>0</v>
      </c>
      <c r="J14" s="184"/>
      <c r="K14" s="185">
        <f>ROUND(E14*J14,2)</f>
        <v>0</v>
      </c>
      <c r="L14" s="185">
        <v>21</v>
      </c>
      <c r="M14" s="185">
        <f>G14*(1+L14/100)</f>
        <v>0</v>
      </c>
      <c r="N14" s="185">
        <v>0</v>
      </c>
      <c r="O14" s="185">
        <f>ROUND(E14*N14,2)</f>
        <v>0</v>
      </c>
      <c r="P14" s="185">
        <v>0</v>
      </c>
      <c r="Q14" s="185">
        <f>ROUND(E14*P14,2)</f>
        <v>0</v>
      </c>
      <c r="R14" s="185" t="s">
        <v>315</v>
      </c>
      <c r="S14" s="185" t="s">
        <v>167</v>
      </c>
      <c r="T14" s="186" t="s">
        <v>167</v>
      </c>
      <c r="U14" s="160">
        <v>8.0000000000000002E-3</v>
      </c>
      <c r="V14" s="160">
        <f>ROUND(E14*U14,2)</f>
        <v>4.55</v>
      </c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159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257" t="s">
        <v>187</v>
      </c>
      <c r="D15" s="258"/>
      <c r="E15" s="258"/>
      <c r="F15" s="258"/>
      <c r="G15" s="258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161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259" t="s">
        <v>50</v>
      </c>
      <c r="D16" s="260"/>
      <c r="E16" s="260"/>
      <c r="F16" s="260"/>
      <c r="G16" s="2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161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200" t="s">
        <v>188</v>
      </c>
      <c r="D17" s="165"/>
      <c r="E17" s="166">
        <v>55.33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169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200" t="s">
        <v>189</v>
      </c>
      <c r="D18" s="165"/>
      <c r="E18" s="166">
        <v>356.05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169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200" t="s">
        <v>190</v>
      </c>
      <c r="D19" s="165"/>
      <c r="E19" s="166">
        <v>45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169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7"/>
      <c r="B20" s="158"/>
      <c r="C20" s="200" t="s">
        <v>191</v>
      </c>
      <c r="D20" s="165"/>
      <c r="E20" s="166">
        <v>26.88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169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57"/>
      <c r="B21" s="158"/>
      <c r="C21" s="200" t="s">
        <v>192</v>
      </c>
      <c r="D21" s="165"/>
      <c r="E21" s="166">
        <v>63.92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169</v>
      </c>
      <c r="AH21" s="150">
        <v>0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200" t="s">
        <v>193</v>
      </c>
      <c r="D22" s="165"/>
      <c r="E22" s="166">
        <v>7.33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169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200" t="s">
        <v>194</v>
      </c>
      <c r="D23" s="165"/>
      <c r="E23" s="166">
        <v>3.92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169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200" t="s">
        <v>195</v>
      </c>
      <c r="D24" s="165"/>
      <c r="E24" s="166">
        <v>10.17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169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80">
        <v>3</v>
      </c>
      <c r="B25" s="181" t="s">
        <v>316</v>
      </c>
      <c r="C25" s="198" t="s">
        <v>317</v>
      </c>
      <c r="D25" s="182" t="s">
        <v>318</v>
      </c>
      <c r="E25" s="183">
        <v>71.715450000000004</v>
      </c>
      <c r="F25" s="184"/>
      <c r="G25" s="185">
        <f>ROUND(E25*F25,2)</f>
        <v>0</v>
      </c>
      <c r="H25" s="184"/>
      <c r="I25" s="185">
        <f>ROUND(E25*H25,2)</f>
        <v>0</v>
      </c>
      <c r="J25" s="184"/>
      <c r="K25" s="185">
        <f>ROUND(E25*J25,2)</f>
        <v>0</v>
      </c>
      <c r="L25" s="185">
        <v>21</v>
      </c>
      <c r="M25" s="185">
        <f>G25*(1+L25/100)</f>
        <v>0</v>
      </c>
      <c r="N25" s="185">
        <v>3.6999999999999999E-4</v>
      </c>
      <c r="O25" s="185">
        <f>ROUND(E25*N25,2)</f>
        <v>0.03</v>
      </c>
      <c r="P25" s="185">
        <v>0</v>
      </c>
      <c r="Q25" s="185">
        <f>ROUND(E25*P25,2)</f>
        <v>0</v>
      </c>
      <c r="R25" s="185" t="s">
        <v>315</v>
      </c>
      <c r="S25" s="185" t="s">
        <v>167</v>
      </c>
      <c r="T25" s="186" t="s">
        <v>167</v>
      </c>
      <c r="U25" s="160">
        <v>0.21360000000000001</v>
      </c>
      <c r="V25" s="160">
        <f>ROUND(E25*U25,2)</f>
        <v>15.32</v>
      </c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159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22.5" outlineLevel="1" x14ac:dyDescent="0.2">
      <c r="A26" s="157"/>
      <c r="B26" s="158"/>
      <c r="C26" s="200" t="s">
        <v>319</v>
      </c>
      <c r="D26" s="165"/>
      <c r="E26" s="166">
        <v>71.715450000000004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169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80">
        <v>4</v>
      </c>
      <c r="B27" s="181" t="s">
        <v>320</v>
      </c>
      <c r="C27" s="198" t="s">
        <v>321</v>
      </c>
      <c r="D27" s="182" t="s">
        <v>318</v>
      </c>
      <c r="E27" s="183">
        <v>12.035</v>
      </c>
      <c r="F27" s="184"/>
      <c r="G27" s="185">
        <f>ROUND(E27*F27,2)</f>
        <v>0</v>
      </c>
      <c r="H27" s="184"/>
      <c r="I27" s="185">
        <f>ROUND(E27*H27,2)</f>
        <v>0</v>
      </c>
      <c r="J27" s="184"/>
      <c r="K27" s="185">
        <f>ROUND(E27*J27,2)</f>
        <v>0</v>
      </c>
      <c r="L27" s="185">
        <v>21</v>
      </c>
      <c r="M27" s="185">
        <f>G27*(1+L27/100)</f>
        <v>0</v>
      </c>
      <c r="N27" s="185">
        <v>5.1000000000000004E-4</v>
      </c>
      <c r="O27" s="185">
        <f>ROUND(E27*N27,2)</f>
        <v>0.01</v>
      </c>
      <c r="P27" s="185">
        <v>0</v>
      </c>
      <c r="Q27" s="185">
        <f>ROUND(E27*P27,2)</f>
        <v>0</v>
      </c>
      <c r="R27" s="185" t="s">
        <v>315</v>
      </c>
      <c r="S27" s="185" t="s">
        <v>167</v>
      </c>
      <c r="T27" s="186" t="s">
        <v>167</v>
      </c>
      <c r="U27" s="160">
        <v>0.16</v>
      </c>
      <c r="V27" s="160">
        <f>ROUND(E27*U27,2)</f>
        <v>1.93</v>
      </c>
      <c r="W27" s="160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250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200" t="s">
        <v>322</v>
      </c>
      <c r="D28" s="165"/>
      <c r="E28" s="166">
        <v>12.035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169</v>
      </c>
      <c r="AH28" s="150">
        <v>0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ht="22.5" outlineLevel="1" x14ac:dyDescent="0.2">
      <c r="A29" s="180">
        <v>5</v>
      </c>
      <c r="B29" s="181" t="s">
        <v>323</v>
      </c>
      <c r="C29" s="272" t="s">
        <v>324</v>
      </c>
      <c r="D29" s="182" t="s">
        <v>166</v>
      </c>
      <c r="E29" s="183">
        <v>30.15</v>
      </c>
      <c r="F29" s="184"/>
      <c r="G29" s="185">
        <f>ROUND(E29*F29,2)</f>
        <v>0</v>
      </c>
      <c r="H29" s="184"/>
      <c r="I29" s="185">
        <f>ROUND(E29*H29,2)</f>
        <v>0</v>
      </c>
      <c r="J29" s="184"/>
      <c r="K29" s="185">
        <f>ROUND(E29*J29,2)</f>
        <v>0</v>
      </c>
      <c r="L29" s="185">
        <v>21</v>
      </c>
      <c r="M29" s="185">
        <f>G29*(1+L29/100)</f>
        <v>0</v>
      </c>
      <c r="N29" s="185">
        <v>3.6700000000000001E-3</v>
      </c>
      <c r="O29" s="185">
        <f>ROUND(E29*N29,2)</f>
        <v>0.11</v>
      </c>
      <c r="P29" s="185">
        <v>0</v>
      </c>
      <c r="Q29" s="185">
        <f>ROUND(E29*P29,2)</f>
        <v>0</v>
      </c>
      <c r="R29" s="185" t="s">
        <v>315</v>
      </c>
      <c r="S29" s="185" t="s">
        <v>167</v>
      </c>
      <c r="T29" s="186" t="s">
        <v>167</v>
      </c>
      <c r="U29" s="160">
        <v>0.36199999999999999</v>
      </c>
      <c r="V29" s="160">
        <f>ROUND(E29*U29,2)</f>
        <v>10.91</v>
      </c>
      <c r="W29" s="160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159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257" t="s">
        <v>325</v>
      </c>
      <c r="D30" s="258"/>
      <c r="E30" s="258"/>
      <c r="F30" s="258"/>
      <c r="G30" s="258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161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7"/>
      <c r="B31" s="158"/>
      <c r="C31" s="199" t="s">
        <v>162</v>
      </c>
      <c r="D31" s="162"/>
      <c r="E31" s="163"/>
      <c r="F31" s="164"/>
      <c r="G31" s="164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161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7"/>
      <c r="B32" s="158"/>
      <c r="C32" s="259" t="s">
        <v>187</v>
      </c>
      <c r="D32" s="260"/>
      <c r="E32" s="260"/>
      <c r="F32" s="260"/>
      <c r="G32" s="2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161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259" t="s">
        <v>50</v>
      </c>
      <c r="D33" s="260"/>
      <c r="E33" s="260"/>
      <c r="F33" s="260"/>
      <c r="G33" s="2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161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200" t="s">
        <v>326</v>
      </c>
      <c r="D34" s="165"/>
      <c r="E34" s="166">
        <v>14.1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169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200" t="s">
        <v>327</v>
      </c>
      <c r="D35" s="165"/>
      <c r="E35" s="166">
        <v>16.05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169</v>
      </c>
      <c r="AH35" s="150">
        <v>0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80">
        <v>6</v>
      </c>
      <c r="B36" s="181" t="s">
        <v>328</v>
      </c>
      <c r="C36" s="272" t="s">
        <v>329</v>
      </c>
      <c r="D36" s="182" t="s">
        <v>166</v>
      </c>
      <c r="E36" s="183">
        <v>32.084800000000001</v>
      </c>
      <c r="F36" s="184"/>
      <c r="G36" s="185">
        <f>ROUND(E36*F36,2)</f>
        <v>0</v>
      </c>
      <c r="H36" s="184"/>
      <c r="I36" s="185">
        <f>ROUND(E36*H36,2)</f>
        <v>0</v>
      </c>
      <c r="J36" s="184"/>
      <c r="K36" s="185">
        <f>ROUND(E36*J36,2)</f>
        <v>0</v>
      </c>
      <c r="L36" s="185">
        <v>21</v>
      </c>
      <c r="M36" s="185">
        <f>G36*(1+L36/100)</f>
        <v>0</v>
      </c>
      <c r="N36" s="185">
        <v>4.7299999999999998E-3</v>
      </c>
      <c r="O36" s="185">
        <f>ROUND(E36*N36,2)</f>
        <v>0.15</v>
      </c>
      <c r="P36" s="185">
        <v>0</v>
      </c>
      <c r="Q36" s="185">
        <f>ROUND(E36*P36,2)</f>
        <v>0</v>
      </c>
      <c r="R36" s="185"/>
      <c r="S36" s="185" t="s">
        <v>167</v>
      </c>
      <c r="T36" s="186" t="s">
        <v>167</v>
      </c>
      <c r="U36" s="160">
        <v>0</v>
      </c>
      <c r="V36" s="160">
        <f>ROUND(E36*U36,2)</f>
        <v>0</v>
      </c>
      <c r="W36" s="160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159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257" t="s">
        <v>187</v>
      </c>
      <c r="D37" s="258"/>
      <c r="E37" s="258"/>
      <c r="F37" s="258"/>
      <c r="G37" s="258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161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57"/>
      <c r="B38" s="158"/>
      <c r="C38" s="259" t="s">
        <v>50</v>
      </c>
      <c r="D38" s="260"/>
      <c r="E38" s="260"/>
      <c r="F38" s="260"/>
      <c r="G38" s="2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161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7"/>
      <c r="B39" s="158"/>
      <c r="C39" s="200" t="s">
        <v>235</v>
      </c>
      <c r="D39" s="165"/>
      <c r="E39" s="166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169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57"/>
      <c r="B40" s="158"/>
      <c r="C40" s="200" t="s">
        <v>236</v>
      </c>
      <c r="D40" s="165"/>
      <c r="E40" s="166">
        <v>0.30080000000000001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169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200" t="s">
        <v>237</v>
      </c>
      <c r="D41" s="165"/>
      <c r="E41" s="166">
        <v>6.6624999999999996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169</v>
      </c>
      <c r="AH41" s="150">
        <v>0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201" t="s">
        <v>172</v>
      </c>
      <c r="D42" s="167"/>
      <c r="E42" s="168">
        <v>6.9633000000000003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169</v>
      </c>
      <c r="AH42" s="150">
        <v>1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57"/>
      <c r="B43" s="158"/>
      <c r="C43" s="200" t="s">
        <v>173</v>
      </c>
      <c r="D43" s="165"/>
      <c r="E43" s="166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169</v>
      </c>
      <c r="AH43" s="150">
        <v>0</v>
      </c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57"/>
      <c r="B44" s="158"/>
      <c r="C44" s="200" t="s">
        <v>238</v>
      </c>
      <c r="D44" s="165"/>
      <c r="E44" s="166">
        <v>0.48089999999999999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169</v>
      </c>
      <c r="AH44" s="150">
        <v>0</v>
      </c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200" t="s">
        <v>239</v>
      </c>
      <c r="D45" s="165"/>
      <c r="E45" s="166">
        <v>3.0569999999999999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169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57"/>
      <c r="B46" s="158"/>
      <c r="C46" s="200" t="s">
        <v>240</v>
      </c>
      <c r="D46" s="165"/>
      <c r="E46" s="166">
        <v>3.1625999999999999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169</v>
      </c>
      <c r="AH46" s="150">
        <v>0</v>
      </c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57"/>
      <c r="B47" s="158"/>
      <c r="C47" s="201" t="s">
        <v>172</v>
      </c>
      <c r="D47" s="167"/>
      <c r="E47" s="168">
        <v>6.7004999999999999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169</v>
      </c>
      <c r="AH47" s="150">
        <v>1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57"/>
      <c r="B48" s="158"/>
      <c r="C48" s="200" t="s">
        <v>177</v>
      </c>
      <c r="D48" s="165"/>
      <c r="E48" s="166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169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200" t="s">
        <v>241</v>
      </c>
      <c r="D49" s="165"/>
      <c r="E49" s="166">
        <v>1.2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169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57"/>
      <c r="B50" s="158"/>
      <c r="C50" s="200" t="s">
        <v>242</v>
      </c>
      <c r="D50" s="165"/>
      <c r="E50" s="166">
        <v>5.8905000000000003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169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200" t="s">
        <v>243</v>
      </c>
      <c r="D51" s="165"/>
      <c r="E51" s="166">
        <v>4.8789999999999996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169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57"/>
      <c r="B52" s="158"/>
      <c r="C52" s="200" t="s">
        <v>244</v>
      </c>
      <c r="D52" s="165"/>
      <c r="E52" s="166">
        <v>2.9837500000000001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169</v>
      </c>
      <c r="AH52" s="150">
        <v>0</v>
      </c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201" t="s">
        <v>172</v>
      </c>
      <c r="D53" s="167"/>
      <c r="E53" s="168">
        <v>14.953250000000001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169</v>
      </c>
      <c r="AH53" s="150">
        <v>1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57"/>
      <c r="B54" s="158"/>
      <c r="C54" s="200" t="s">
        <v>182</v>
      </c>
      <c r="D54" s="165"/>
      <c r="E54" s="166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169</v>
      </c>
      <c r="AH54" s="150">
        <v>0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57"/>
      <c r="B55" s="158"/>
      <c r="C55" s="200" t="s">
        <v>245</v>
      </c>
      <c r="D55" s="165"/>
      <c r="E55" s="166">
        <v>1.1427499999999999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169</v>
      </c>
      <c r="AH55" s="150">
        <v>0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200" t="s">
        <v>246</v>
      </c>
      <c r="D56" s="165"/>
      <c r="E56" s="166">
        <v>2.3250000000000002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169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57"/>
      <c r="B57" s="158"/>
      <c r="C57" s="201" t="s">
        <v>172</v>
      </c>
      <c r="D57" s="167"/>
      <c r="E57" s="168">
        <v>3.4677500000000001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169</v>
      </c>
      <c r="AH57" s="150">
        <v>1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80">
        <v>7</v>
      </c>
      <c r="B58" s="181" t="s">
        <v>330</v>
      </c>
      <c r="C58" s="272" t="s">
        <v>331</v>
      </c>
      <c r="D58" s="182" t="s">
        <v>166</v>
      </c>
      <c r="E58" s="183">
        <v>32.084800000000001</v>
      </c>
      <c r="F58" s="184"/>
      <c r="G58" s="185">
        <f>ROUND(E58*F58,2)</f>
        <v>0</v>
      </c>
      <c r="H58" s="184"/>
      <c r="I58" s="185">
        <f>ROUND(E58*H58,2)</f>
        <v>0</v>
      </c>
      <c r="J58" s="184"/>
      <c r="K58" s="185">
        <f>ROUND(E58*J58,2)</f>
        <v>0</v>
      </c>
      <c r="L58" s="185">
        <v>21</v>
      </c>
      <c r="M58" s="185">
        <f>G58*(1+L58/100)</f>
        <v>0</v>
      </c>
      <c r="N58" s="185">
        <v>3.3E-4</v>
      </c>
      <c r="O58" s="185">
        <f>ROUND(E58*N58,2)</f>
        <v>0.01</v>
      </c>
      <c r="P58" s="185">
        <v>0</v>
      </c>
      <c r="Q58" s="185">
        <f>ROUND(E58*P58,2)</f>
        <v>0</v>
      </c>
      <c r="R58" s="185"/>
      <c r="S58" s="185" t="s">
        <v>167</v>
      </c>
      <c r="T58" s="186" t="s">
        <v>167</v>
      </c>
      <c r="U58" s="160">
        <v>0</v>
      </c>
      <c r="V58" s="160">
        <f>ROUND(E58*U58,2)</f>
        <v>0</v>
      </c>
      <c r="W58" s="160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159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57"/>
      <c r="B59" s="158"/>
      <c r="C59" s="257" t="s">
        <v>187</v>
      </c>
      <c r="D59" s="258"/>
      <c r="E59" s="258"/>
      <c r="F59" s="258"/>
      <c r="G59" s="258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161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57"/>
      <c r="B60" s="158"/>
      <c r="C60" s="259" t="s">
        <v>50</v>
      </c>
      <c r="D60" s="260"/>
      <c r="E60" s="260"/>
      <c r="F60" s="260"/>
      <c r="G60" s="2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161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200" t="s">
        <v>235</v>
      </c>
      <c r="D61" s="165"/>
      <c r="E61" s="166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169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57"/>
      <c r="B62" s="158"/>
      <c r="C62" s="200" t="s">
        <v>236</v>
      </c>
      <c r="D62" s="165"/>
      <c r="E62" s="166">
        <v>0.30080000000000001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169</v>
      </c>
      <c r="AH62" s="150">
        <v>0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57"/>
      <c r="B63" s="158"/>
      <c r="C63" s="200" t="s">
        <v>237</v>
      </c>
      <c r="D63" s="165"/>
      <c r="E63" s="166">
        <v>6.6624999999999996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169</v>
      </c>
      <c r="AH63" s="150">
        <v>0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">
      <c r="A64" s="157"/>
      <c r="B64" s="158"/>
      <c r="C64" s="201" t="s">
        <v>172</v>
      </c>
      <c r="D64" s="167"/>
      <c r="E64" s="168">
        <v>6.9633000000000003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169</v>
      </c>
      <c r="AH64" s="150">
        <v>1</v>
      </c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200" t="s">
        <v>173</v>
      </c>
      <c r="D65" s="165"/>
      <c r="E65" s="166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169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57"/>
      <c r="B66" s="158"/>
      <c r="C66" s="200" t="s">
        <v>238</v>
      </c>
      <c r="D66" s="165"/>
      <c r="E66" s="166">
        <v>0.48089999999999999</v>
      </c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169</v>
      </c>
      <c r="AH66" s="150">
        <v>0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200" t="s">
        <v>239</v>
      </c>
      <c r="D67" s="165"/>
      <c r="E67" s="166">
        <v>3.0569999999999999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169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57"/>
      <c r="B68" s="158"/>
      <c r="C68" s="200" t="s">
        <v>240</v>
      </c>
      <c r="D68" s="165"/>
      <c r="E68" s="166">
        <v>3.1625999999999999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169</v>
      </c>
      <c r="AH68" s="150">
        <v>0</v>
      </c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57"/>
      <c r="B69" s="158"/>
      <c r="C69" s="201" t="s">
        <v>172</v>
      </c>
      <c r="D69" s="167"/>
      <c r="E69" s="168">
        <v>6.7004999999999999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169</v>
      </c>
      <c r="AH69" s="150">
        <v>1</v>
      </c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57"/>
      <c r="B70" s="158"/>
      <c r="C70" s="200" t="s">
        <v>177</v>
      </c>
      <c r="D70" s="165"/>
      <c r="E70" s="166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169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57"/>
      <c r="B71" s="158"/>
      <c r="C71" s="200" t="s">
        <v>241</v>
      </c>
      <c r="D71" s="165"/>
      <c r="E71" s="166">
        <v>1.2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169</v>
      </c>
      <c r="AH71" s="150">
        <v>0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57"/>
      <c r="B72" s="158"/>
      <c r="C72" s="200" t="s">
        <v>242</v>
      </c>
      <c r="D72" s="165"/>
      <c r="E72" s="166">
        <v>5.8905000000000003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169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57"/>
      <c r="B73" s="158"/>
      <c r="C73" s="200" t="s">
        <v>243</v>
      </c>
      <c r="D73" s="165"/>
      <c r="E73" s="166">
        <v>4.8789999999999996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169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57"/>
      <c r="B74" s="158"/>
      <c r="C74" s="200" t="s">
        <v>244</v>
      </c>
      <c r="D74" s="165"/>
      <c r="E74" s="166">
        <v>2.9837500000000001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169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57"/>
      <c r="B75" s="158"/>
      <c r="C75" s="201" t="s">
        <v>172</v>
      </c>
      <c r="D75" s="167"/>
      <c r="E75" s="168">
        <v>14.953250000000001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169</v>
      </c>
      <c r="AH75" s="150">
        <v>1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57"/>
      <c r="B76" s="158"/>
      <c r="C76" s="200" t="s">
        <v>182</v>
      </c>
      <c r="D76" s="165"/>
      <c r="E76" s="166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169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200" t="s">
        <v>245</v>
      </c>
      <c r="D77" s="165"/>
      <c r="E77" s="166">
        <v>1.1427499999999999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169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57"/>
      <c r="B78" s="158"/>
      <c r="C78" s="200" t="s">
        <v>246</v>
      </c>
      <c r="D78" s="165"/>
      <c r="E78" s="166">
        <v>2.3250000000000002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169</v>
      </c>
      <c r="AH78" s="150">
        <v>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57"/>
      <c r="B79" s="158"/>
      <c r="C79" s="201" t="s">
        <v>172</v>
      </c>
      <c r="D79" s="167"/>
      <c r="E79" s="168">
        <v>3.4677500000000001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169</v>
      </c>
      <c r="AH79" s="150">
        <v>1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80">
        <v>8</v>
      </c>
      <c r="B80" s="181" t="s">
        <v>332</v>
      </c>
      <c r="C80" s="272" t="s">
        <v>333</v>
      </c>
      <c r="D80" s="182" t="s">
        <v>166</v>
      </c>
      <c r="E80" s="183">
        <v>497.36</v>
      </c>
      <c r="F80" s="184"/>
      <c r="G80" s="185">
        <f>ROUND(E80*F80,2)</f>
        <v>0</v>
      </c>
      <c r="H80" s="184"/>
      <c r="I80" s="185">
        <f>ROUND(E80*H80,2)</f>
        <v>0</v>
      </c>
      <c r="J80" s="184"/>
      <c r="K80" s="185">
        <f>ROUND(E80*J80,2)</f>
        <v>0</v>
      </c>
      <c r="L80" s="185">
        <v>21</v>
      </c>
      <c r="M80" s="185">
        <f>G80*(1+L80/100)</f>
        <v>0</v>
      </c>
      <c r="N80" s="185">
        <v>2.63E-3</v>
      </c>
      <c r="O80" s="185">
        <f>ROUND(E80*N80,2)</f>
        <v>1.31</v>
      </c>
      <c r="P80" s="185">
        <v>0</v>
      </c>
      <c r="Q80" s="185">
        <f>ROUND(E80*P80,2)</f>
        <v>0</v>
      </c>
      <c r="R80" s="185"/>
      <c r="S80" s="185" t="s">
        <v>167</v>
      </c>
      <c r="T80" s="186" t="s">
        <v>167</v>
      </c>
      <c r="U80" s="160">
        <v>0</v>
      </c>
      <c r="V80" s="160">
        <f>ROUND(E80*U80,2)</f>
        <v>0</v>
      </c>
      <c r="W80" s="160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159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57"/>
      <c r="B81" s="158"/>
      <c r="C81" s="257" t="s">
        <v>187</v>
      </c>
      <c r="D81" s="258"/>
      <c r="E81" s="258"/>
      <c r="F81" s="258"/>
      <c r="G81" s="258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161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57"/>
      <c r="B82" s="158"/>
      <c r="C82" s="259" t="s">
        <v>50</v>
      </c>
      <c r="D82" s="260"/>
      <c r="E82" s="260"/>
      <c r="F82" s="260"/>
      <c r="G82" s="2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161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57"/>
      <c r="B83" s="158"/>
      <c r="C83" s="200" t="s">
        <v>188</v>
      </c>
      <c r="D83" s="165"/>
      <c r="E83" s="166">
        <v>55.33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169</v>
      </c>
      <c r="AH83" s="150">
        <v>0</v>
      </c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57"/>
      <c r="B84" s="158"/>
      <c r="C84" s="200" t="s">
        <v>189</v>
      </c>
      <c r="D84" s="165"/>
      <c r="E84" s="166">
        <v>356.05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169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57"/>
      <c r="B85" s="158"/>
      <c r="C85" s="200" t="s">
        <v>190</v>
      </c>
      <c r="D85" s="165"/>
      <c r="E85" s="166">
        <v>45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169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57"/>
      <c r="B86" s="158"/>
      <c r="C86" s="200" t="s">
        <v>191</v>
      </c>
      <c r="D86" s="165"/>
      <c r="E86" s="166">
        <v>26.88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169</v>
      </c>
      <c r="AH86" s="150">
        <v>0</v>
      </c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200" t="s">
        <v>196</v>
      </c>
      <c r="D87" s="165"/>
      <c r="E87" s="166">
        <v>14.1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169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80">
        <v>9</v>
      </c>
      <c r="B88" s="181" t="s">
        <v>334</v>
      </c>
      <c r="C88" s="272" t="s">
        <v>335</v>
      </c>
      <c r="D88" s="182" t="s">
        <v>166</v>
      </c>
      <c r="E88" s="183">
        <v>497.36</v>
      </c>
      <c r="F88" s="184"/>
      <c r="G88" s="185">
        <f>ROUND(E88*F88,2)</f>
        <v>0</v>
      </c>
      <c r="H88" s="184"/>
      <c r="I88" s="185">
        <f>ROUND(E88*H88,2)</f>
        <v>0</v>
      </c>
      <c r="J88" s="184"/>
      <c r="K88" s="185">
        <f>ROUND(E88*J88,2)</f>
        <v>0</v>
      </c>
      <c r="L88" s="185">
        <v>21</v>
      </c>
      <c r="M88" s="185">
        <f>G88*(1+L88/100)</f>
        <v>0</v>
      </c>
      <c r="N88" s="185">
        <v>1.9000000000000001E-4</v>
      </c>
      <c r="O88" s="185">
        <f>ROUND(E88*N88,2)</f>
        <v>0.09</v>
      </c>
      <c r="P88" s="185">
        <v>0</v>
      </c>
      <c r="Q88" s="185">
        <f>ROUND(E88*P88,2)</f>
        <v>0</v>
      </c>
      <c r="R88" s="185"/>
      <c r="S88" s="185" t="s">
        <v>167</v>
      </c>
      <c r="T88" s="186" t="s">
        <v>167</v>
      </c>
      <c r="U88" s="160">
        <v>0</v>
      </c>
      <c r="V88" s="160">
        <f>ROUND(E88*U88,2)</f>
        <v>0</v>
      </c>
      <c r="W88" s="160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159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57"/>
      <c r="B89" s="158"/>
      <c r="C89" s="257" t="s">
        <v>187</v>
      </c>
      <c r="D89" s="258"/>
      <c r="E89" s="258"/>
      <c r="F89" s="258"/>
      <c r="G89" s="258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161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57"/>
      <c r="B90" s="158"/>
      <c r="C90" s="259" t="s">
        <v>50</v>
      </c>
      <c r="D90" s="260"/>
      <c r="E90" s="260"/>
      <c r="F90" s="260"/>
      <c r="G90" s="2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161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57"/>
      <c r="B91" s="158"/>
      <c r="C91" s="200" t="s">
        <v>188</v>
      </c>
      <c r="D91" s="165"/>
      <c r="E91" s="166">
        <v>55.33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169</v>
      </c>
      <c r="AH91" s="150">
        <v>0</v>
      </c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57"/>
      <c r="B92" s="158"/>
      <c r="C92" s="200" t="s">
        <v>189</v>
      </c>
      <c r="D92" s="165"/>
      <c r="E92" s="166">
        <v>356.05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169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57"/>
      <c r="B93" s="158"/>
      <c r="C93" s="200" t="s">
        <v>190</v>
      </c>
      <c r="D93" s="165"/>
      <c r="E93" s="166">
        <v>45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169</v>
      </c>
      <c r="AH93" s="150">
        <v>0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">
      <c r="A94" s="157"/>
      <c r="B94" s="158"/>
      <c r="C94" s="200" t="s">
        <v>191</v>
      </c>
      <c r="D94" s="165"/>
      <c r="E94" s="166">
        <v>26.88</v>
      </c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169</v>
      </c>
      <c r="AH94" s="150">
        <v>0</v>
      </c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57"/>
      <c r="B95" s="158"/>
      <c r="C95" s="200" t="s">
        <v>196</v>
      </c>
      <c r="D95" s="165"/>
      <c r="E95" s="166">
        <v>14.1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169</v>
      </c>
      <c r="AH95" s="150">
        <v>0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80">
        <v>10</v>
      </c>
      <c r="B96" s="181" t="s">
        <v>336</v>
      </c>
      <c r="C96" s="198" t="s">
        <v>337</v>
      </c>
      <c r="D96" s="182" t="s">
        <v>166</v>
      </c>
      <c r="E96" s="183">
        <v>63.606999999999999</v>
      </c>
      <c r="F96" s="184"/>
      <c r="G96" s="185">
        <f>ROUND(E96*F96,2)</f>
        <v>0</v>
      </c>
      <c r="H96" s="184"/>
      <c r="I96" s="185">
        <f>ROUND(E96*H96,2)</f>
        <v>0</v>
      </c>
      <c r="J96" s="184"/>
      <c r="K96" s="185">
        <f>ROUND(E96*J96,2)</f>
        <v>0</v>
      </c>
      <c r="L96" s="185">
        <v>21</v>
      </c>
      <c r="M96" s="185">
        <f>G96*(1+L96/100)</f>
        <v>0</v>
      </c>
      <c r="N96" s="185">
        <v>4.0000000000000003E-5</v>
      </c>
      <c r="O96" s="185">
        <f>ROUND(E96*N96,2)</f>
        <v>0</v>
      </c>
      <c r="P96" s="185">
        <v>0</v>
      </c>
      <c r="Q96" s="185">
        <f>ROUND(E96*P96,2)</f>
        <v>0</v>
      </c>
      <c r="R96" s="185"/>
      <c r="S96" s="185" t="s">
        <v>167</v>
      </c>
      <c r="T96" s="186" t="s">
        <v>167</v>
      </c>
      <c r="U96" s="160">
        <v>0</v>
      </c>
      <c r="V96" s="160">
        <f>ROUND(E96*U96,2)</f>
        <v>0</v>
      </c>
      <c r="W96" s="160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159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57"/>
      <c r="B97" s="158"/>
      <c r="C97" s="200" t="s">
        <v>235</v>
      </c>
      <c r="D97" s="165"/>
      <c r="E97" s="166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169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57"/>
      <c r="B98" s="158"/>
      <c r="C98" s="200" t="s">
        <v>338</v>
      </c>
      <c r="D98" s="165"/>
      <c r="E98" s="166">
        <v>1.1779999999999999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169</v>
      </c>
      <c r="AH98" s="150">
        <v>0</v>
      </c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57"/>
      <c r="B99" s="158"/>
      <c r="C99" s="200" t="s">
        <v>339</v>
      </c>
      <c r="D99" s="165"/>
      <c r="E99" s="166">
        <v>6.27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169</v>
      </c>
      <c r="AH99" s="150">
        <v>0</v>
      </c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">
      <c r="A100" s="157"/>
      <c r="B100" s="158"/>
      <c r="C100" s="200" t="s">
        <v>340</v>
      </c>
      <c r="D100" s="165"/>
      <c r="E100" s="166">
        <v>2.0329999999999999</v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169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57"/>
      <c r="B101" s="158"/>
      <c r="C101" s="200" t="s">
        <v>341</v>
      </c>
      <c r="D101" s="165"/>
      <c r="E101" s="166">
        <v>4.18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169</v>
      </c>
      <c r="AH101" s="150">
        <v>0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">
      <c r="A102" s="157"/>
      <c r="B102" s="158"/>
      <c r="C102" s="200" t="s">
        <v>342</v>
      </c>
      <c r="D102" s="165"/>
      <c r="E102" s="166">
        <v>1.0449999999999999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169</v>
      </c>
      <c r="AH102" s="150">
        <v>0</v>
      </c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">
      <c r="A103" s="157"/>
      <c r="B103" s="158"/>
      <c r="C103" s="200" t="s">
        <v>343</v>
      </c>
      <c r="D103" s="165"/>
      <c r="E103" s="166">
        <v>1.19</v>
      </c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169</v>
      </c>
      <c r="AH103" s="150">
        <v>0</v>
      </c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57"/>
      <c r="B104" s="158"/>
      <c r="C104" s="200" t="s">
        <v>344</v>
      </c>
      <c r="D104" s="165"/>
      <c r="E104" s="166">
        <v>3.2549999999999999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169</v>
      </c>
      <c r="AH104" s="150">
        <v>0</v>
      </c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57"/>
      <c r="B105" s="158"/>
      <c r="C105" s="200" t="s">
        <v>345</v>
      </c>
      <c r="D105" s="165"/>
      <c r="E105" s="166">
        <v>0.45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169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57"/>
      <c r="B106" s="158"/>
      <c r="C106" s="200" t="s">
        <v>346</v>
      </c>
      <c r="D106" s="165"/>
      <c r="E106" s="166">
        <v>0.25</v>
      </c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169</v>
      </c>
      <c r="AH106" s="150">
        <v>0</v>
      </c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57"/>
      <c r="B107" s="158"/>
      <c r="C107" s="201" t="s">
        <v>172</v>
      </c>
      <c r="D107" s="167"/>
      <c r="E107" s="168">
        <v>19.850999999999999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169</v>
      </c>
      <c r="AH107" s="150">
        <v>1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57"/>
      <c r="B108" s="158"/>
      <c r="C108" s="200" t="s">
        <v>173</v>
      </c>
      <c r="D108" s="165"/>
      <c r="E108" s="166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169</v>
      </c>
      <c r="AH108" s="150">
        <v>0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57"/>
      <c r="B109" s="158"/>
      <c r="C109" s="200" t="s">
        <v>347</v>
      </c>
      <c r="D109" s="165"/>
      <c r="E109" s="166">
        <v>6.3079999999999998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169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57"/>
      <c r="B110" s="158"/>
      <c r="C110" s="200" t="s">
        <v>348</v>
      </c>
      <c r="D110" s="165"/>
      <c r="E110" s="166">
        <v>4.2042000000000002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169</v>
      </c>
      <c r="AH110" s="150">
        <v>0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57"/>
      <c r="B111" s="158"/>
      <c r="C111" s="201" t="s">
        <v>172</v>
      </c>
      <c r="D111" s="167"/>
      <c r="E111" s="168">
        <v>10.5122</v>
      </c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169</v>
      </c>
      <c r="AH111" s="150">
        <v>1</v>
      </c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">
      <c r="A112" s="157"/>
      <c r="B112" s="158"/>
      <c r="C112" s="200" t="s">
        <v>177</v>
      </c>
      <c r="D112" s="165"/>
      <c r="E112" s="166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169</v>
      </c>
      <c r="AH112" s="150">
        <v>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">
      <c r="A113" s="157"/>
      <c r="B113" s="158"/>
      <c r="C113" s="200" t="s">
        <v>349</v>
      </c>
      <c r="D113" s="165"/>
      <c r="E113" s="166">
        <v>1.3083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169</v>
      </c>
      <c r="AH113" s="150">
        <v>0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">
      <c r="A114" s="157"/>
      <c r="B114" s="158"/>
      <c r="C114" s="200" t="s">
        <v>350</v>
      </c>
      <c r="D114" s="165"/>
      <c r="E114" s="166">
        <v>16.72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169</v>
      </c>
      <c r="AH114" s="150">
        <v>0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57"/>
      <c r="B115" s="158"/>
      <c r="C115" s="200" t="s">
        <v>351</v>
      </c>
      <c r="D115" s="165"/>
      <c r="E115" s="166">
        <v>4.8639999999999999</v>
      </c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169</v>
      </c>
      <c r="AH115" s="150">
        <v>0</v>
      </c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">
      <c r="A116" s="157"/>
      <c r="B116" s="158"/>
      <c r="C116" s="200" t="s">
        <v>352</v>
      </c>
      <c r="D116" s="165"/>
      <c r="E116" s="166">
        <v>4.6929999999999996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169</v>
      </c>
      <c r="AH116" s="150">
        <v>0</v>
      </c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57"/>
      <c r="B117" s="158"/>
      <c r="C117" s="200" t="s">
        <v>353</v>
      </c>
      <c r="D117" s="165"/>
      <c r="E117" s="166">
        <v>0.25</v>
      </c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169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">
      <c r="A118" s="157"/>
      <c r="B118" s="158"/>
      <c r="C118" s="201" t="s">
        <v>172</v>
      </c>
      <c r="D118" s="167"/>
      <c r="E118" s="168">
        <v>27.8353</v>
      </c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169</v>
      </c>
      <c r="AH118" s="150">
        <v>1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">
      <c r="A119" s="157"/>
      <c r="B119" s="158"/>
      <c r="C119" s="200" t="s">
        <v>182</v>
      </c>
      <c r="D119" s="165"/>
      <c r="E119" s="166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169</v>
      </c>
      <c r="AH119" s="150">
        <v>0</v>
      </c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">
      <c r="A120" s="157"/>
      <c r="B120" s="158"/>
      <c r="C120" s="200" t="s">
        <v>354</v>
      </c>
      <c r="D120" s="165"/>
      <c r="E120" s="166">
        <v>1.8069999999999999</v>
      </c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169</v>
      </c>
      <c r="AH120" s="150">
        <v>0</v>
      </c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57"/>
      <c r="B121" s="158"/>
      <c r="C121" s="200" t="s">
        <v>355</v>
      </c>
      <c r="D121" s="165"/>
      <c r="E121" s="166">
        <v>0.77349999999999997</v>
      </c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169</v>
      </c>
      <c r="AH121" s="150">
        <v>0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">
      <c r="A122" s="157"/>
      <c r="B122" s="158"/>
      <c r="C122" s="200" t="s">
        <v>356</v>
      </c>
      <c r="D122" s="165"/>
      <c r="E122" s="166">
        <v>2.8279999999999998</v>
      </c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169</v>
      </c>
      <c r="AH122" s="150">
        <v>0</v>
      </c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">
      <c r="A123" s="157"/>
      <c r="B123" s="158"/>
      <c r="C123" s="201" t="s">
        <v>172</v>
      </c>
      <c r="D123" s="167"/>
      <c r="E123" s="168">
        <v>5.4085000000000001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169</v>
      </c>
      <c r="AH123" s="150">
        <v>1</v>
      </c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ht="22.5" outlineLevel="1" x14ac:dyDescent="0.2">
      <c r="A124" s="180">
        <v>11</v>
      </c>
      <c r="B124" s="181" t="s">
        <v>357</v>
      </c>
      <c r="C124" s="272" t="s">
        <v>358</v>
      </c>
      <c r="D124" s="182" t="s">
        <v>166</v>
      </c>
      <c r="E124" s="183">
        <v>26.887</v>
      </c>
      <c r="F124" s="184"/>
      <c r="G124" s="185">
        <f>ROUND(E124*F124,2)</f>
        <v>0</v>
      </c>
      <c r="H124" s="184"/>
      <c r="I124" s="185">
        <f>ROUND(E124*H124,2)</f>
        <v>0</v>
      </c>
      <c r="J124" s="184"/>
      <c r="K124" s="185">
        <f>ROUND(E124*J124,2)</f>
        <v>0</v>
      </c>
      <c r="L124" s="185">
        <v>21</v>
      </c>
      <c r="M124" s="185">
        <f>G124*(1+L124/100)</f>
        <v>0</v>
      </c>
      <c r="N124" s="185">
        <v>8.9499999999999996E-3</v>
      </c>
      <c r="O124" s="185">
        <f>ROUND(E124*N124,2)</f>
        <v>0.24</v>
      </c>
      <c r="P124" s="185">
        <v>0</v>
      </c>
      <c r="Q124" s="185">
        <f>ROUND(E124*P124,2)</f>
        <v>0</v>
      </c>
      <c r="R124" s="185"/>
      <c r="S124" s="185" t="s">
        <v>157</v>
      </c>
      <c r="T124" s="186" t="s">
        <v>158</v>
      </c>
      <c r="U124" s="160">
        <v>0.85699999999999998</v>
      </c>
      <c r="V124" s="160">
        <f>ROUND(E124*U124,2)</f>
        <v>23.04</v>
      </c>
      <c r="W124" s="16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250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">
      <c r="A125" s="157"/>
      <c r="B125" s="158"/>
      <c r="C125" s="257" t="s">
        <v>359</v>
      </c>
      <c r="D125" s="258"/>
      <c r="E125" s="258"/>
      <c r="F125" s="258"/>
      <c r="G125" s="258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161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">
      <c r="A126" s="157"/>
      <c r="B126" s="158"/>
      <c r="C126" s="199" t="s">
        <v>162</v>
      </c>
      <c r="D126" s="162"/>
      <c r="E126" s="163"/>
      <c r="F126" s="164"/>
      <c r="G126" s="164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161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ht="45" outlineLevel="1" x14ac:dyDescent="0.2">
      <c r="A127" s="157"/>
      <c r="B127" s="158"/>
      <c r="C127" s="259" t="s">
        <v>685</v>
      </c>
      <c r="D127" s="260"/>
      <c r="E127" s="260"/>
      <c r="F127" s="260"/>
      <c r="G127" s="2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161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87" t="str">
        <f>C127</f>
        <v>Dodávka a montáž Zateplovací systém ETICS, EPS tl. 30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v>
      </c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">
      <c r="A128" s="157"/>
      <c r="B128" s="158"/>
      <c r="C128" s="259" t="s">
        <v>360</v>
      </c>
      <c r="D128" s="260"/>
      <c r="E128" s="260"/>
      <c r="F128" s="260"/>
      <c r="G128" s="2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161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ht="22.5" outlineLevel="1" x14ac:dyDescent="0.2">
      <c r="A129" s="157"/>
      <c r="B129" s="158"/>
      <c r="C129" s="259" t="s">
        <v>361</v>
      </c>
      <c r="D129" s="260"/>
      <c r="E129" s="260"/>
      <c r="F129" s="260"/>
      <c r="G129" s="2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161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87" t="str">
        <f>C129</f>
        <v>Dodávka a montáž APU lišt, parapetních lišt, okenních profilů, rohových profilů, ztužení nároží, atd. je zahrnuta v cenách ETICS, pokud není uvedeno samostatně.</v>
      </c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57"/>
      <c r="B130" s="158"/>
      <c r="C130" s="199" t="s">
        <v>162</v>
      </c>
      <c r="D130" s="162"/>
      <c r="E130" s="163"/>
      <c r="F130" s="164"/>
      <c r="G130" s="164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161</v>
      </c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57"/>
      <c r="B131" s="158"/>
      <c r="C131" s="259" t="s">
        <v>187</v>
      </c>
      <c r="D131" s="260"/>
      <c r="E131" s="260"/>
      <c r="F131" s="260"/>
      <c r="G131" s="2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161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">
      <c r="A132" s="157"/>
      <c r="B132" s="158"/>
      <c r="C132" s="259" t="s">
        <v>362</v>
      </c>
      <c r="D132" s="260"/>
      <c r="E132" s="260"/>
      <c r="F132" s="260"/>
      <c r="G132" s="2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161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">
      <c r="A133" s="157"/>
      <c r="B133" s="158"/>
      <c r="C133" s="200" t="s">
        <v>363</v>
      </c>
      <c r="D133" s="165"/>
      <c r="E133" s="166">
        <v>15.323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169</v>
      </c>
      <c r="AH133" s="150">
        <v>0</v>
      </c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">
      <c r="A134" s="157"/>
      <c r="B134" s="158"/>
      <c r="C134" s="200" t="s">
        <v>364</v>
      </c>
      <c r="D134" s="165"/>
      <c r="E134" s="166">
        <v>11.564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169</v>
      </c>
      <c r="AH134" s="150">
        <v>0</v>
      </c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ht="22.5" outlineLevel="1" x14ac:dyDescent="0.2">
      <c r="A135" s="180">
        <v>12</v>
      </c>
      <c r="B135" s="181" t="s">
        <v>365</v>
      </c>
      <c r="C135" s="272" t="s">
        <v>366</v>
      </c>
      <c r="D135" s="182" t="s">
        <v>166</v>
      </c>
      <c r="E135" s="183">
        <v>7.3265000000000002</v>
      </c>
      <c r="F135" s="184"/>
      <c r="G135" s="185">
        <f>ROUND(E135*F135,2)</f>
        <v>0</v>
      </c>
      <c r="H135" s="184"/>
      <c r="I135" s="185">
        <f>ROUND(E135*H135,2)</f>
        <v>0</v>
      </c>
      <c r="J135" s="184"/>
      <c r="K135" s="185">
        <f>ROUND(E135*J135,2)</f>
        <v>0</v>
      </c>
      <c r="L135" s="185">
        <v>21</v>
      </c>
      <c r="M135" s="185">
        <f>G135*(1+L135/100)</f>
        <v>0</v>
      </c>
      <c r="N135" s="185">
        <v>9.4299999999999991E-3</v>
      </c>
      <c r="O135" s="185">
        <f>ROUND(E135*N135,2)</f>
        <v>7.0000000000000007E-2</v>
      </c>
      <c r="P135" s="185">
        <v>0</v>
      </c>
      <c r="Q135" s="185">
        <f>ROUND(E135*P135,2)</f>
        <v>0</v>
      </c>
      <c r="R135" s="185"/>
      <c r="S135" s="185" t="s">
        <v>157</v>
      </c>
      <c r="T135" s="186" t="s">
        <v>167</v>
      </c>
      <c r="U135" s="160">
        <v>0.85699999999999998</v>
      </c>
      <c r="V135" s="160">
        <f>ROUND(E135*U135,2)</f>
        <v>6.28</v>
      </c>
      <c r="W135" s="16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250</v>
      </c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">
      <c r="A136" s="157"/>
      <c r="B136" s="158"/>
      <c r="C136" s="257" t="s">
        <v>367</v>
      </c>
      <c r="D136" s="258"/>
      <c r="E136" s="258"/>
      <c r="F136" s="258"/>
      <c r="G136" s="258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161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57"/>
      <c r="B137" s="158"/>
      <c r="C137" s="199" t="s">
        <v>162</v>
      </c>
      <c r="D137" s="162"/>
      <c r="E137" s="163"/>
      <c r="F137" s="164"/>
      <c r="G137" s="164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161</v>
      </c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ht="45" outlineLevel="1" x14ac:dyDescent="0.2">
      <c r="A138" s="157"/>
      <c r="B138" s="158"/>
      <c r="C138" s="259" t="s">
        <v>686</v>
      </c>
      <c r="D138" s="260"/>
      <c r="E138" s="260"/>
      <c r="F138" s="260"/>
      <c r="G138" s="2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161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87" t="str">
        <f>C138</f>
        <v>Dodávka a montáž Zateplovací systém ETICS, EPS tl. 100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v>
      </c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57"/>
      <c r="B139" s="158"/>
      <c r="C139" s="259" t="s">
        <v>360</v>
      </c>
      <c r="D139" s="260"/>
      <c r="E139" s="260"/>
      <c r="F139" s="260"/>
      <c r="G139" s="2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161</v>
      </c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ht="22.5" outlineLevel="1" x14ac:dyDescent="0.2">
      <c r="A140" s="157"/>
      <c r="B140" s="158"/>
      <c r="C140" s="259" t="s">
        <v>361</v>
      </c>
      <c r="D140" s="260"/>
      <c r="E140" s="260"/>
      <c r="F140" s="260"/>
      <c r="G140" s="2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161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87" t="str">
        <f>C140</f>
        <v>Dodávka a montáž APU lišt, parapetních lišt, okenních profilů, rohových profilů, ztužení nároží, atd. je zahrnuta v cenách ETICS, pokud není uvedeno samostatně.</v>
      </c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57"/>
      <c r="B141" s="158"/>
      <c r="C141" s="199" t="s">
        <v>162</v>
      </c>
      <c r="D141" s="162"/>
      <c r="E141" s="163"/>
      <c r="F141" s="164"/>
      <c r="G141" s="164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161</v>
      </c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">
      <c r="A142" s="157"/>
      <c r="B142" s="158"/>
      <c r="C142" s="259" t="s">
        <v>187</v>
      </c>
      <c r="D142" s="260"/>
      <c r="E142" s="260"/>
      <c r="F142" s="260"/>
      <c r="G142" s="2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161</v>
      </c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">
      <c r="A143" s="157"/>
      <c r="B143" s="158"/>
      <c r="C143" s="259" t="s">
        <v>362</v>
      </c>
      <c r="D143" s="260"/>
      <c r="E143" s="260"/>
      <c r="F143" s="260"/>
      <c r="G143" s="2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161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">
      <c r="A144" s="157"/>
      <c r="B144" s="158"/>
      <c r="C144" s="200" t="s">
        <v>173</v>
      </c>
      <c r="D144" s="165"/>
      <c r="E144" s="166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169</v>
      </c>
      <c r="AH144" s="150">
        <v>0</v>
      </c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 x14ac:dyDescent="0.2">
      <c r="A145" s="157"/>
      <c r="B145" s="158"/>
      <c r="C145" s="200" t="s">
        <v>368</v>
      </c>
      <c r="D145" s="165"/>
      <c r="E145" s="166">
        <v>1.2549999999999999</v>
      </c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169</v>
      </c>
      <c r="AH145" s="150">
        <v>0</v>
      </c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 x14ac:dyDescent="0.2">
      <c r="A146" s="157"/>
      <c r="B146" s="158"/>
      <c r="C146" s="201" t="s">
        <v>172</v>
      </c>
      <c r="D146" s="167"/>
      <c r="E146" s="168">
        <v>1.2549999999999999</v>
      </c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169</v>
      </c>
      <c r="AH146" s="150">
        <v>1</v>
      </c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 x14ac:dyDescent="0.2">
      <c r="A147" s="157"/>
      <c r="B147" s="158"/>
      <c r="C147" s="200" t="s">
        <v>177</v>
      </c>
      <c r="D147" s="165"/>
      <c r="E147" s="166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 t="s">
        <v>169</v>
      </c>
      <c r="AH147" s="150">
        <v>0</v>
      </c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 x14ac:dyDescent="0.2">
      <c r="A148" s="157"/>
      <c r="B148" s="158"/>
      <c r="C148" s="200" t="s">
        <v>369</v>
      </c>
      <c r="D148" s="165"/>
      <c r="E148" s="166">
        <v>1.599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169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">
      <c r="A149" s="157"/>
      <c r="B149" s="158"/>
      <c r="C149" s="200" t="s">
        <v>370</v>
      </c>
      <c r="D149" s="165"/>
      <c r="E149" s="166">
        <v>2.8525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169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">
      <c r="A150" s="157"/>
      <c r="B150" s="158"/>
      <c r="C150" s="200" t="s">
        <v>371</v>
      </c>
      <c r="D150" s="165"/>
      <c r="E150" s="166">
        <v>1.62</v>
      </c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169</v>
      </c>
      <c r="AH150" s="150">
        <v>0</v>
      </c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">
      <c r="A151" s="157"/>
      <c r="B151" s="158"/>
      <c r="C151" s="201" t="s">
        <v>172</v>
      </c>
      <c r="D151" s="167"/>
      <c r="E151" s="168">
        <v>6.0715000000000003</v>
      </c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 t="s">
        <v>169</v>
      </c>
      <c r="AH151" s="150">
        <v>1</v>
      </c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ht="22.5" outlineLevel="1" x14ac:dyDescent="0.2">
      <c r="A152" s="180">
        <v>13</v>
      </c>
      <c r="B152" s="181" t="s">
        <v>372</v>
      </c>
      <c r="C152" s="272" t="s">
        <v>373</v>
      </c>
      <c r="D152" s="182" t="s">
        <v>166</v>
      </c>
      <c r="E152" s="183">
        <v>372.10505000000001</v>
      </c>
      <c r="F152" s="184"/>
      <c r="G152" s="185">
        <f>ROUND(E152*F152,2)</f>
        <v>0</v>
      </c>
      <c r="H152" s="184"/>
      <c r="I152" s="185">
        <f>ROUND(E152*H152,2)</f>
        <v>0</v>
      </c>
      <c r="J152" s="184"/>
      <c r="K152" s="185">
        <f>ROUND(E152*J152,2)</f>
        <v>0</v>
      </c>
      <c r="L152" s="185">
        <v>21</v>
      </c>
      <c r="M152" s="185">
        <f>G152*(1+L152/100)</f>
        <v>0</v>
      </c>
      <c r="N152" s="185">
        <v>1.056E-2</v>
      </c>
      <c r="O152" s="185">
        <f>ROUND(E152*N152,2)</f>
        <v>3.93</v>
      </c>
      <c r="P152" s="185">
        <v>0</v>
      </c>
      <c r="Q152" s="185">
        <f>ROUND(E152*P152,2)</f>
        <v>0</v>
      </c>
      <c r="R152" s="185"/>
      <c r="S152" s="185" t="s">
        <v>157</v>
      </c>
      <c r="T152" s="186" t="s">
        <v>167</v>
      </c>
      <c r="U152" s="160">
        <v>0.85699999999999998</v>
      </c>
      <c r="V152" s="160">
        <f>ROUND(E152*U152,2)</f>
        <v>318.89</v>
      </c>
      <c r="W152" s="16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250</v>
      </c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">
      <c r="A153" s="157"/>
      <c r="B153" s="158"/>
      <c r="C153" s="257" t="s">
        <v>374</v>
      </c>
      <c r="D153" s="258"/>
      <c r="E153" s="258"/>
      <c r="F153" s="258"/>
      <c r="G153" s="258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161</v>
      </c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">
      <c r="A154" s="157"/>
      <c r="B154" s="158"/>
      <c r="C154" s="199" t="s">
        <v>162</v>
      </c>
      <c r="D154" s="162"/>
      <c r="E154" s="163"/>
      <c r="F154" s="164"/>
      <c r="G154" s="164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161</v>
      </c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ht="45" outlineLevel="1" x14ac:dyDescent="0.2">
      <c r="A155" s="157"/>
      <c r="B155" s="158"/>
      <c r="C155" s="259" t="s">
        <v>687</v>
      </c>
      <c r="D155" s="260"/>
      <c r="E155" s="260"/>
      <c r="F155" s="260"/>
      <c r="G155" s="2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161</v>
      </c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87" t="str">
        <f>C155</f>
        <v>Dodávka a montáž Zateplovací systém ETICS, EPS tl. 160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v>
      </c>
      <c r="BB155" s="150"/>
      <c r="BC155" s="150"/>
      <c r="BD155" s="150"/>
      <c r="BE155" s="150"/>
      <c r="BF155" s="150"/>
      <c r="BG155" s="150"/>
      <c r="BH155" s="150"/>
    </row>
    <row r="156" spans="1:60" outlineLevel="1" x14ac:dyDescent="0.2">
      <c r="A156" s="157"/>
      <c r="B156" s="158"/>
      <c r="C156" s="259" t="s">
        <v>360</v>
      </c>
      <c r="D156" s="260"/>
      <c r="E156" s="260"/>
      <c r="F156" s="260"/>
      <c r="G156" s="2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 t="s">
        <v>161</v>
      </c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ht="22.5" outlineLevel="1" x14ac:dyDescent="0.2">
      <c r="A157" s="157"/>
      <c r="B157" s="158"/>
      <c r="C157" s="259" t="s">
        <v>361</v>
      </c>
      <c r="D157" s="260"/>
      <c r="E157" s="260"/>
      <c r="F157" s="260"/>
      <c r="G157" s="2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161</v>
      </c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87" t="str">
        <f>C157</f>
        <v>Dodávka a montáž APU lišt, parapetních lišt, okenních profilů, rohových profilů, ztužení nároží, atd. je zahrnuta v cenách ETICS, pokud není uvedeno samostatně.</v>
      </c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">
      <c r="A158" s="157"/>
      <c r="B158" s="158"/>
      <c r="C158" s="199" t="s">
        <v>162</v>
      </c>
      <c r="D158" s="162"/>
      <c r="E158" s="163"/>
      <c r="F158" s="164"/>
      <c r="G158" s="164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161</v>
      </c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">
      <c r="A159" s="157"/>
      <c r="B159" s="158"/>
      <c r="C159" s="259" t="s">
        <v>187</v>
      </c>
      <c r="D159" s="260"/>
      <c r="E159" s="260"/>
      <c r="F159" s="260"/>
      <c r="G159" s="2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161</v>
      </c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 x14ac:dyDescent="0.2">
      <c r="A160" s="157"/>
      <c r="B160" s="158"/>
      <c r="C160" s="259" t="s">
        <v>362</v>
      </c>
      <c r="D160" s="260"/>
      <c r="E160" s="260"/>
      <c r="F160" s="260"/>
      <c r="G160" s="2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161</v>
      </c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">
      <c r="A161" s="157"/>
      <c r="B161" s="158"/>
      <c r="C161" s="200" t="s">
        <v>235</v>
      </c>
      <c r="D161" s="165"/>
      <c r="E161" s="166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169</v>
      </c>
      <c r="AH161" s="150">
        <v>0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">
      <c r="A162" s="157"/>
      <c r="B162" s="158"/>
      <c r="C162" s="200" t="s">
        <v>375</v>
      </c>
      <c r="D162" s="165"/>
      <c r="E162" s="166">
        <v>82.031779999999998</v>
      </c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 t="s">
        <v>169</v>
      </c>
      <c r="AH162" s="150">
        <v>0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">
      <c r="A163" s="157"/>
      <c r="B163" s="158"/>
      <c r="C163" s="200" t="s">
        <v>376</v>
      </c>
      <c r="D163" s="165"/>
      <c r="E163" s="166">
        <v>11.96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169</v>
      </c>
      <c r="AH163" s="150">
        <v>0</v>
      </c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 x14ac:dyDescent="0.2">
      <c r="A164" s="157"/>
      <c r="B164" s="158"/>
      <c r="C164" s="200" t="s">
        <v>377</v>
      </c>
      <c r="D164" s="165"/>
      <c r="E164" s="166">
        <v>4.24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169</v>
      </c>
      <c r="AH164" s="150">
        <v>0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1" x14ac:dyDescent="0.2">
      <c r="A165" s="157"/>
      <c r="B165" s="158"/>
      <c r="C165" s="200" t="s">
        <v>378</v>
      </c>
      <c r="D165" s="165"/>
      <c r="E165" s="166">
        <v>-0.28560000000000002</v>
      </c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 t="s">
        <v>169</v>
      </c>
      <c r="AH165" s="150">
        <v>0</v>
      </c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 x14ac:dyDescent="0.2">
      <c r="A166" s="157"/>
      <c r="B166" s="158"/>
      <c r="C166" s="200" t="s">
        <v>379</v>
      </c>
      <c r="D166" s="165"/>
      <c r="E166" s="166">
        <v>-0.14960000000000001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169</v>
      </c>
      <c r="AH166" s="150">
        <v>0</v>
      </c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outlineLevel="1" x14ac:dyDescent="0.2">
      <c r="A167" s="157"/>
      <c r="B167" s="158"/>
      <c r="C167" s="200" t="s">
        <v>380</v>
      </c>
      <c r="D167" s="165"/>
      <c r="E167" s="166">
        <v>-3.9161999999999999</v>
      </c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 t="s">
        <v>169</v>
      </c>
      <c r="AH167" s="150">
        <v>0</v>
      </c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 x14ac:dyDescent="0.2">
      <c r="A168" s="157"/>
      <c r="B168" s="158"/>
      <c r="C168" s="200" t="s">
        <v>381</v>
      </c>
      <c r="D168" s="165"/>
      <c r="E168" s="166">
        <v>-1.8483000000000001</v>
      </c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169</v>
      </c>
      <c r="AH168" s="150">
        <v>0</v>
      </c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outlineLevel="1" x14ac:dyDescent="0.2">
      <c r="A169" s="157"/>
      <c r="B169" s="158"/>
      <c r="C169" s="200" t="s">
        <v>382</v>
      </c>
      <c r="D169" s="165"/>
      <c r="E169" s="166">
        <v>-2.5329999999999999</v>
      </c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 t="s">
        <v>169</v>
      </c>
      <c r="AH169" s="150">
        <v>0</v>
      </c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 x14ac:dyDescent="0.2">
      <c r="A170" s="157"/>
      <c r="B170" s="158"/>
      <c r="C170" s="200" t="s">
        <v>383</v>
      </c>
      <c r="D170" s="165"/>
      <c r="E170" s="166">
        <v>-0.92559999999999998</v>
      </c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169</v>
      </c>
      <c r="AH170" s="150">
        <v>0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 x14ac:dyDescent="0.2">
      <c r="A171" s="157"/>
      <c r="B171" s="158"/>
      <c r="C171" s="200" t="s">
        <v>384</v>
      </c>
      <c r="D171" s="165"/>
      <c r="E171" s="166">
        <v>-0.91500000000000004</v>
      </c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 t="s">
        <v>169</v>
      </c>
      <c r="AH171" s="150">
        <v>0</v>
      </c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 x14ac:dyDescent="0.2">
      <c r="A172" s="157"/>
      <c r="B172" s="158"/>
      <c r="C172" s="200" t="s">
        <v>385</v>
      </c>
      <c r="D172" s="165"/>
      <c r="E172" s="166">
        <v>-5.7096</v>
      </c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169</v>
      </c>
      <c r="AH172" s="150">
        <v>0</v>
      </c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 x14ac:dyDescent="0.2">
      <c r="A173" s="157"/>
      <c r="B173" s="158"/>
      <c r="C173" s="200" t="s">
        <v>386</v>
      </c>
      <c r="D173" s="165"/>
      <c r="E173" s="166">
        <v>-12.08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 t="s">
        <v>169</v>
      </c>
      <c r="AH173" s="150">
        <v>0</v>
      </c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 x14ac:dyDescent="0.2">
      <c r="A174" s="157"/>
      <c r="B174" s="158"/>
      <c r="C174" s="201" t="s">
        <v>172</v>
      </c>
      <c r="D174" s="167"/>
      <c r="E174" s="168">
        <v>69.868880000000004</v>
      </c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 t="s">
        <v>169</v>
      </c>
      <c r="AH174" s="150">
        <v>1</v>
      </c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outlineLevel="1" x14ac:dyDescent="0.2">
      <c r="A175" s="157"/>
      <c r="B175" s="158"/>
      <c r="C175" s="200" t="s">
        <v>173</v>
      </c>
      <c r="D175" s="165"/>
      <c r="E175" s="166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 t="s">
        <v>169</v>
      </c>
      <c r="AH175" s="150">
        <v>0</v>
      </c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 x14ac:dyDescent="0.2">
      <c r="A176" s="157"/>
      <c r="B176" s="158"/>
      <c r="C176" s="200" t="s">
        <v>387</v>
      </c>
      <c r="D176" s="165"/>
      <c r="E176" s="166">
        <v>11.2439</v>
      </c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 t="s">
        <v>169</v>
      </c>
      <c r="AH176" s="150">
        <v>0</v>
      </c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 x14ac:dyDescent="0.2">
      <c r="A177" s="157"/>
      <c r="B177" s="158"/>
      <c r="C177" s="200" t="s">
        <v>388</v>
      </c>
      <c r="D177" s="165"/>
      <c r="E177" s="166">
        <v>7.8109999999999999</v>
      </c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 t="s">
        <v>169</v>
      </c>
      <c r="AH177" s="150">
        <v>0</v>
      </c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 x14ac:dyDescent="0.2">
      <c r="A178" s="157"/>
      <c r="B178" s="158"/>
      <c r="C178" s="200" t="s">
        <v>389</v>
      </c>
      <c r="D178" s="165"/>
      <c r="E178" s="166">
        <v>-6.048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 t="s">
        <v>169</v>
      </c>
      <c r="AH178" s="150">
        <v>0</v>
      </c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 x14ac:dyDescent="0.2">
      <c r="A179" s="157"/>
      <c r="B179" s="158"/>
      <c r="C179" s="200" t="s">
        <v>390</v>
      </c>
      <c r="D179" s="165"/>
      <c r="E179" s="166">
        <v>96.329499999999996</v>
      </c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 t="s">
        <v>169</v>
      </c>
      <c r="AH179" s="150">
        <v>0</v>
      </c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 x14ac:dyDescent="0.2">
      <c r="A180" s="157"/>
      <c r="B180" s="158"/>
      <c r="C180" s="200" t="s">
        <v>391</v>
      </c>
      <c r="D180" s="165"/>
      <c r="E180" s="166">
        <v>21.18</v>
      </c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 t="s">
        <v>169</v>
      </c>
      <c r="AH180" s="150">
        <v>0</v>
      </c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outlineLevel="1" x14ac:dyDescent="0.2">
      <c r="A181" s="157"/>
      <c r="B181" s="158"/>
      <c r="C181" s="200" t="s">
        <v>392</v>
      </c>
      <c r="D181" s="165"/>
      <c r="E181" s="166">
        <v>-10.92</v>
      </c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 t="s">
        <v>169</v>
      </c>
      <c r="AH181" s="150">
        <v>0</v>
      </c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1" x14ac:dyDescent="0.2">
      <c r="A182" s="157"/>
      <c r="B182" s="158"/>
      <c r="C182" s="200" t="s">
        <v>393</v>
      </c>
      <c r="D182" s="165"/>
      <c r="E182" s="166">
        <v>-2.5379999999999998</v>
      </c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 t="s">
        <v>169</v>
      </c>
      <c r="AH182" s="150">
        <v>0</v>
      </c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 x14ac:dyDescent="0.2">
      <c r="A183" s="157"/>
      <c r="B183" s="158"/>
      <c r="C183" s="201" t="s">
        <v>172</v>
      </c>
      <c r="D183" s="167"/>
      <c r="E183" s="168">
        <v>117.05840000000001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 t="s">
        <v>169</v>
      </c>
      <c r="AH183" s="150">
        <v>1</v>
      </c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 x14ac:dyDescent="0.2">
      <c r="A184" s="157"/>
      <c r="B184" s="158"/>
      <c r="C184" s="200" t="s">
        <v>177</v>
      </c>
      <c r="D184" s="165"/>
      <c r="E184" s="166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 t="s">
        <v>169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 x14ac:dyDescent="0.2">
      <c r="A185" s="157"/>
      <c r="B185" s="158"/>
      <c r="C185" s="200" t="s">
        <v>394</v>
      </c>
      <c r="D185" s="165"/>
      <c r="E185" s="166">
        <v>13.4</v>
      </c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 t="s">
        <v>169</v>
      </c>
      <c r="AH185" s="150">
        <v>0</v>
      </c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1" x14ac:dyDescent="0.2">
      <c r="A186" s="157"/>
      <c r="B186" s="158"/>
      <c r="C186" s="200" t="s">
        <v>395</v>
      </c>
      <c r="D186" s="165"/>
      <c r="E186" s="166">
        <v>-1.1632499999999999</v>
      </c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 t="s">
        <v>169</v>
      </c>
      <c r="AH186" s="150">
        <v>0</v>
      </c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 x14ac:dyDescent="0.2">
      <c r="A187" s="157"/>
      <c r="B187" s="158"/>
      <c r="C187" s="200" t="s">
        <v>396</v>
      </c>
      <c r="D187" s="165"/>
      <c r="E187" s="166">
        <v>109.74312999999999</v>
      </c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 t="s">
        <v>169</v>
      </c>
      <c r="AH187" s="150">
        <v>0</v>
      </c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 x14ac:dyDescent="0.2">
      <c r="A188" s="157"/>
      <c r="B188" s="158"/>
      <c r="C188" s="200" t="s">
        <v>397</v>
      </c>
      <c r="D188" s="165"/>
      <c r="E188" s="166">
        <v>-15.2256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 t="s">
        <v>169</v>
      </c>
      <c r="AH188" s="150">
        <v>0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outlineLevel="1" x14ac:dyDescent="0.2">
      <c r="A189" s="157"/>
      <c r="B189" s="158"/>
      <c r="C189" s="200" t="s">
        <v>398</v>
      </c>
      <c r="D189" s="165"/>
      <c r="E189" s="166">
        <v>-4.2455999999999996</v>
      </c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 t="s">
        <v>169</v>
      </c>
      <c r="AH189" s="150">
        <v>0</v>
      </c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 x14ac:dyDescent="0.2">
      <c r="A190" s="157"/>
      <c r="B190" s="158"/>
      <c r="C190" s="200" t="s">
        <v>399</v>
      </c>
      <c r="D190" s="165"/>
      <c r="E190" s="166">
        <v>-4.3005000000000004</v>
      </c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 t="s">
        <v>169</v>
      </c>
      <c r="AH190" s="150">
        <v>0</v>
      </c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outlineLevel="1" x14ac:dyDescent="0.2">
      <c r="A191" s="157"/>
      <c r="B191" s="158"/>
      <c r="C191" s="200" t="s">
        <v>400</v>
      </c>
      <c r="D191" s="165"/>
      <c r="E191" s="166">
        <v>-19.489999999999998</v>
      </c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 t="s">
        <v>169</v>
      </c>
      <c r="AH191" s="150">
        <v>0</v>
      </c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outlineLevel="1" x14ac:dyDescent="0.2">
      <c r="A192" s="157"/>
      <c r="B192" s="158"/>
      <c r="C192" s="201" t="s">
        <v>172</v>
      </c>
      <c r="D192" s="167"/>
      <c r="E192" s="168">
        <v>78.718180000000004</v>
      </c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 t="s">
        <v>169</v>
      </c>
      <c r="AH192" s="150">
        <v>1</v>
      </c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outlineLevel="1" x14ac:dyDescent="0.2">
      <c r="A193" s="157"/>
      <c r="B193" s="158"/>
      <c r="C193" s="200" t="s">
        <v>182</v>
      </c>
      <c r="D193" s="165"/>
      <c r="E193" s="166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 t="s">
        <v>169</v>
      </c>
      <c r="AH193" s="150">
        <v>0</v>
      </c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 x14ac:dyDescent="0.2">
      <c r="A194" s="157"/>
      <c r="B194" s="158"/>
      <c r="C194" s="200" t="s">
        <v>401</v>
      </c>
      <c r="D194" s="165"/>
      <c r="E194" s="166">
        <v>103.4825</v>
      </c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 t="s">
        <v>169</v>
      </c>
      <c r="AH194" s="150">
        <v>0</v>
      </c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outlineLevel="1" x14ac:dyDescent="0.2">
      <c r="A195" s="157"/>
      <c r="B195" s="158"/>
      <c r="C195" s="200" t="s">
        <v>402</v>
      </c>
      <c r="D195" s="165"/>
      <c r="E195" s="166">
        <v>20.77</v>
      </c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 t="s">
        <v>169</v>
      </c>
      <c r="AH195" s="150">
        <v>0</v>
      </c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1" x14ac:dyDescent="0.2">
      <c r="A196" s="157"/>
      <c r="B196" s="158"/>
      <c r="C196" s="200" t="s">
        <v>403</v>
      </c>
      <c r="D196" s="165"/>
      <c r="E196" s="166">
        <v>-2.7067999999999999</v>
      </c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 t="s">
        <v>169</v>
      </c>
      <c r="AH196" s="150">
        <v>0</v>
      </c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outlineLevel="1" x14ac:dyDescent="0.2">
      <c r="A197" s="157"/>
      <c r="B197" s="158"/>
      <c r="C197" s="200" t="s">
        <v>404</v>
      </c>
      <c r="D197" s="165"/>
      <c r="E197" s="166">
        <v>-0.66669999999999996</v>
      </c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 t="s">
        <v>169</v>
      </c>
      <c r="AH197" s="150">
        <v>0</v>
      </c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</row>
    <row r="198" spans="1:60" outlineLevel="1" x14ac:dyDescent="0.2">
      <c r="A198" s="157"/>
      <c r="B198" s="158"/>
      <c r="C198" s="200" t="s">
        <v>405</v>
      </c>
      <c r="D198" s="165"/>
      <c r="E198" s="166">
        <v>-1.5693999999999999</v>
      </c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 t="s">
        <v>169</v>
      </c>
      <c r="AH198" s="150">
        <v>0</v>
      </c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outlineLevel="1" x14ac:dyDescent="0.2">
      <c r="A199" s="157"/>
      <c r="B199" s="158"/>
      <c r="C199" s="200" t="s">
        <v>406</v>
      </c>
      <c r="D199" s="165"/>
      <c r="E199" s="166">
        <v>-12.85</v>
      </c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 t="s">
        <v>169</v>
      </c>
      <c r="AH199" s="150">
        <v>0</v>
      </c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 x14ac:dyDescent="0.2">
      <c r="A200" s="157"/>
      <c r="B200" s="158"/>
      <c r="C200" s="201" t="s">
        <v>172</v>
      </c>
      <c r="D200" s="167"/>
      <c r="E200" s="168">
        <v>106.45959999999999</v>
      </c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 t="s">
        <v>169</v>
      </c>
      <c r="AH200" s="150">
        <v>1</v>
      </c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ht="22.5" outlineLevel="1" x14ac:dyDescent="0.2">
      <c r="A201" s="180">
        <v>14</v>
      </c>
      <c r="B201" s="181" t="s">
        <v>407</v>
      </c>
      <c r="C201" s="272" t="s">
        <v>408</v>
      </c>
      <c r="D201" s="182" t="s">
        <v>166</v>
      </c>
      <c r="E201" s="183">
        <v>45.0045</v>
      </c>
      <c r="F201" s="184"/>
      <c r="G201" s="185">
        <f>ROUND(E201*F201,2)</f>
        <v>0</v>
      </c>
      <c r="H201" s="184"/>
      <c r="I201" s="185">
        <f>ROUND(E201*H201,2)</f>
        <v>0</v>
      </c>
      <c r="J201" s="184"/>
      <c r="K201" s="185">
        <f>ROUND(E201*J201,2)</f>
        <v>0</v>
      </c>
      <c r="L201" s="185">
        <v>21</v>
      </c>
      <c r="M201" s="185">
        <f>G201*(1+L201/100)</f>
        <v>0</v>
      </c>
      <c r="N201" s="185">
        <v>9.6600000000000002E-3</v>
      </c>
      <c r="O201" s="185">
        <f>ROUND(E201*N201,2)</f>
        <v>0.43</v>
      </c>
      <c r="P201" s="185">
        <v>0</v>
      </c>
      <c r="Q201" s="185">
        <f>ROUND(E201*P201,2)</f>
        <v>0</v>
      </c>
      <c r="R201" s="185"/>
      <c r="S201" s="185" t="s">
        <v>157</v>
      </c>
      <c r="T201" s="186" t="s">
        <v>167</v>
      </c>
      <c r="U201" s="160">
        <v>2.3519999999999999</v>
      </c>
      <c r="V201" s="160">
        <f>ROUND(E201*U201,2)</f>
        <v>105.85</v>
      </c>
      <c r="W201" s="16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 t="s">
        <v>159</v>
      </c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 x14ac:dyDescent="0.2">
      <c r="A202" s="157"/>
      <c r="B202" s="158"/>
      <c r="C202" s="257" t="s">
        <v>409</v>
      </c>
      <c r="D202" s="258"/>
      <c r="E202" s="258"/>
      <c r="F202" s="258"/>
      <c r="G202" s="258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 t="s">
        <v>161</v>
      </c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outlineLevel="1" x14ac:dyDescent="0.2">
      <c r="A203" s="157"/>
      <c r="B203" s="158"/>
      <c r="C203" s="199" t="s">
        <v>162</v>
      </c>
      <c r="D203" s="162"/>
      <c r="E203" s="163"/>
      <c r="F203" s="164"/>
      <c r="G203" s="164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 t="s">
        <v>161</v>
      </c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</row>
    <row r="204" spans="1:60" ht="45" outlineLevel="1" x14ac:dyDescent="0.2">
      <c r="A204" s="157"/>
      <c r="B204" s="158"/>
      <c r="C204" s="259" t="s">
        <v>685</v>
      </c>
      <c r="D204" s="260"/>
      <c r="E204" s="260"/>
      <c r="F204" s="260"/>
      <c r="G204" s="2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 t="s">
        <v>161</v>
      </c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87" t="str">
        <f>C204</f>
        <v>Dodávka a montáž Zateplovací systém ETICS, EPS tl. 30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v>
      </c>
      <c r="BB204" s="150"/>
      <c r="BC204" s="150"/>
      <c r="BD204" s="150"/>
      <c r="BE204" s="150"/>
      <c r="BF204" s="150"/>
      <c r="BG204" s="150"/>
      <c r="BH204" s="150"/>
    </row>
    <row r="205" spans="1:60" outlineLevel="1" x14ac:dyDescent="0.2">
      <c r="A205" s="157"/>
      <c r="B205" s="158"/>
      <c r="C205" s="259" t="s">
        <v>360</v>
      </c>
      <c r="D205" s="260"/>
      <c r="E205" s="260"/>
      <c r="F205" s="260"/>
      <c r="G205" s="2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 t="s">
        <v>161</v>
      </c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</row>
    <row r="206" spans="1:60" ht="22.5" outlineLevel="1" x14ac:dyDescent="0.2">
      <c r="A206" s="157"/>
      <c r="B206" s="158"/>
      <c r="C206" s="259" t="s">
        <v>361</v>
      </c>
      <c r="D206" s="260"/>
      <c r="E206" s="260"/>
      <c r="F206" s="260"/>
      <c r="G206" s="2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 t="s">
        <v>161</v>
      </c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87" t="str">
        <f>C206</f>
        <v>Dodávka a montáž APU lišt, parapetních lišt, okenních profilů, rohových profilů, ztužení nároží, atd. je zahrnuta v cenách ETICS, pokud není uvedeno samostatně.</v>
      </c>
      <c r="BB206" s="150"/>
      <c r="BC206" s="150"/>
      <c r="BD206" s="150"/>
      <c r="BE206" s="150"/>
      <c r="BF206" s="150"/>
      <c r="BG206" s="150"/>
      <c r="BH206" s="150"/>
    </row>
    <row r="207" spans="1:60" outlineLevel="1" x14ac:dyDescent="0.2">
      <c r="A207" s="157"/>
      <c r="B207" s="158"/>
      <c r="C207" s="199" t="s">
        <v>162</v>
      </c>
      <c r="D207" s="162"/>
      <c r="E207" s="163"/>
      <c r="F207" s="164"/>
      <c r="G207" s="164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 t="s">
        <v>161</v>
      </c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1" x14ac:dyDescent="0.2">
      <c r="A208" s="157"/>
      <c r="B208" s="158"/>
      <c r="C208" s="259" t="s">
        <v>187</v>
      </c>
      <c r="D208" s="260"/>
      <c r="E208" s="260"/>
      <c r="F208" s="260"/>
      <c r="G208" s="2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 t="s">
        <v>161</v>
      </c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 x14ac:dyDescent="0.2">
      <c r="A209" s="157"/>
      <c r="B209" s="158"/>
      <c r="C209" s="259" t="s">
        <v>362</v>
      </c>
      <c r="D209" s="260"/>
      <c r="E209" s="260"/>
      <c r="F209" s="260"/>
      <c r="G209" s="2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 t="s">
        <v>161</v>
      </c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 x14ac:dyDescent="0.2">
      <c r="A210" s="157"/>
      <c r="B210" s="158"/>
      <c r="C210" s="200" t="s">
        <v>235</v>
      </c>
      <c r="D210" s="165"/>
      <c r="E210" s="166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 t="s">
        <v>169</v>
      </c>
      <c r="AH210" s="150">
        <v>0</v>
      </c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 x14ac:dyDescent="0.2">
      <c r="A211" s="157"/>
      <c r="B211" s="158"/>
      <c r="C211" s="200" t="s">
        <v>410</v>
      </c>
      <c r="D211" s="165"/>
      <c r="E211" s="166">
        <v>1.794</v>
      </c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 t="s">
        <v>169</v>
      </c>
      <c r="AH211" s="150">
        <v>0</v>
      </c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 x14ac:dyDescent="0.2">
      <c r="A212" s="157"/>
      <c r="B212" s="158"/>
      <c r="C212" s="200" t="s">
        <v>411</v>
      </c>
      <c r="D212" s="165"/>
      <c r="E212" s="166">
        <v>4.41</v>
      </c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 t="s">
        <v>169</v>
      </c>
      <c r="AH212" s="150">
        <v>0</v>
      </c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 x14ac:dyDescent="0.2">
      <c r="A213" s="157"/>
      <c r="B213" s="158"/>
      <c r="C213" s="200" t="s">
        <v>412</v>
      </c>
      <c r="D213" s="165"/>
      <c r="E213" s="166">
        <v>1.3260000000000001</v>
      </c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 t="s">
        <v>169</v>
      </c>
      <c r="AH213" s="150">
        <v>0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outlineLevel="1" x14ac:dyDescent="0.2">
      <c r="A214" s="157"/>
      <c r="B214" s="158"/>
      <c r="C214" s="200" t="s">
        <v>413</v>
      </c>
      <c r="D214" s="165"/>
      <c r="E214" s="166">
        <v>0.56999999999999995</v>
      </c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 t="s">
        <v>169</v>
      </c>
      <c r="AH214" s="150">
        <v>0</v>
      </c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 x14ac:dyDescent="0.2">
      <c r="A215" s="157"/>
      <c r="B215" s="158"/>
      <c r="C215" s="200" t="s">
        <v>414</v>
      </c>
      <c r="D215" s="165"/>
      <c r="E215" s="166">
        <v>0.45</v>
      </c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 t="s">
        <v>169</v>
      </c>
      <c r="AH215" s="150">
        <v>0</v>
      </c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 x14ac:dyDescent="0.2">
      <c r="A216" s="157"/>
      <c r="B216" s="158"/>
      <c r="C216" s="200" t="s">
        <v>415</v>
      </c>
      <c r="D216" s="165"/>
      <c r="E216" s="166">
        <v>1.665</v>
      </c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 t="s">
        <v>169</v>
      </c>
      <c r="AH216" s="150">
        <v>0</v>
      </c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 x14ac:dyDescent="0.2">
      <c r="A217" s="157"/>
      <c r="B217" s="158"/>
      <c r="C217" s="200" t="s">
        <v>416</v>
      </c>
      <c r="D217" s="165"/>
      <c r="E217" s="166">
        <v>1.095</v>
      </c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 t="s">
        <v>169</v>
      </c>
      <c r="AH217" s="150">
        <v>0</v>
      </c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 x14ac:dyDescent="0.2">
      <c r="A218" s="157"/>
      <c r="B218" s="158"/>
      <c r="C218" s="200" t="s">
        <v>417</v>
      </c>
      <c r="D218" s="165"/>
      <c r="E218" s="166">
        <v>0.9</v>
      </c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 t="s">
        <v>169</v>
      </c>
      <c r="AH218" s="150">
        <v>0</v>
      </c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 x14ac:dyDescent="0.2">
      <c r="A219" s="157"/>
      <c r="B219" s="158"/>
      <c r="C219" s="200" t="s">
        <v>418</v>
      </c>
      <c r="D219" s="165"/>
      <c r="E219" s="166">
        <v>1.4550000000000001</v>
      </c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 t="s">
        <v>169</v>
      </c>
      <c r="AH219" s="150">
        <v>0</v>
      </c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outlineLevel="1" x14ac:dyDescent="0.2">
      <c r="A220" s="157"/>
      <c r="B220" s="158"/>
      <c r="C220" s="201" t="s">
        <v>172</v>
      </c>
      <c r="D220" s="167"/>
      <c r="E220" s="168">
        <v>13.664999999999999</v>
      </c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 t="s">
        <v>169</v>
      </c>
      <c r="AH220" s="150">
        <v>1</v>
      </c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</row>
    <row r="221" spans="1:60" outlineLevel="1" x14ac:dyDescent="0.2">
      <c r="A221" s="157"/>
      <c r="B221" s="158"/>
      <c r="C221" s="200" t="s">
        <v>173</v>
      </c>
      <c r="D221" s="165"/>
      <c r="E221" s="166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 t="s">
        <v>169</v>
      </c>
      <c r="AH221" s="150">
        <v>0</v>
      </c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 x14ac:dyDescent="0.2">
      <c r="A222" s="157"/>
      <c r="B222" s="158"/>
      <c r="C222" s="200" t="s">
        <v>419</v>
      </c>
      <c r="D222" s="165"/>
      <c r="E222" s="166">
        <v>3.2879999999999998</v>
      </c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 t="s">
        <v>169</v>
      </c>
      <c r="AH222" s="150">
        <v>0</v>
      </c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 x14ac:dyDescent="0.2">
      <c r="A223" s="157"/>
      <c r="B223" s="158"/>
      <c r="C223" s="200" t="s">
        <v>420</v>
      </c>
      <c r="D223" s="165"/>
      <c r="E223" s="166">
        <v>1.74</v>
      </c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 t="s">
        <v>169</v>
      </c>
      <c r="AH223" s="150">
        <v>0</v>
      </c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 x14ac:dyDescent="0.2">
      <c r="A224" s="157"/>
      <c r="B224" s="158"/>
      <c r="C224" s="201" t="s">
        <v>172</v>
      </c>
      <c r="D224" s="167"/>
      <c r="E224" s="168">
        <v>5.0279999999999996</v>
      </c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 t="s">
        <v>169</v>
      </c>
      <c r="AH224" s="150">
        <v>1</v>
      </c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 x14ac:dyDescent="0.2">
      <c r="A225" s="157"/>
      <c r="B225" s="158"/>
      <c r="C225" s="200" t="s">
        <v>177</v>
      </c>
      <c r="D225" s="165"/>
      <c r="E225" s="166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 t="s">
        <v>169</v>
      </c>
      <c r="AH225" s="150">
        <v>0</v>
      </c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outlineLevel="1" x14ac:dyDescent="0.2">
      <c r="A226" s="157"/>
      <c r="B226" s="158"/>
      <c r="C226" s="200" t="s">
        <v>421</v>
      </c>
      <c r="D226" s="165"/>
      <c r="E226" s="166">
        <v>1.149</v>
      </c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 t="s">
        <v>169</v>
      </c>
      <c r="AH226" s="150">
        <v>0</v>
      </c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 x14ac:dyDescent="0.2">
      <c r="A227" s="157"/>
      <c r="B227" s="158"/>
      <c r="C227" s="200" t="s">
        <v>422</v>
      </c>
      <c r="D227" s="165"/>
      <c r="E227" s="166">
        <v>11.76</v>
      </c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 t="s">
        <v>169</v>
      </c>
      <c r="AH227" s="150">
        <v>0</v>
      </c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 x14ac:dyDescent="0.2">
      <c r="A228" s="157"/>
      <c r="B228" s="158"/>
      <c r="C228" s="200" t="s">
        <v>423</v>
      </c>
      <c r="D228" s="165"/>
      <c r="E228" s="166">
        <v>5.3280000000000003</v>
      </c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 t="s">
        <v>169</v>
      </c>
      <c r="AH228" s="150">
        <v>0</v>
      </c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 x14ac:dyDescent="0.2">
      <c r="A229" s="157"/>
      <c r="B229" s="158"/>
      <c r="C229" s="200" t="s">
        <v>424</v>
      </c>
      <c r="D229" s="165"/>
      <c r="E229" s="166">
        <v>3.0209999999999999</v>
      </c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 t="s">
        <v>169</v>
      </c>
      <c r="AH229" s="150">
        <v>0</v>
      </c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 x14ac:dyDescent="0.2">
      <c r="A230" s="157"/>
      <c r="B230" s="158"/>
      <c r="C230" s="200" t="s">
        <v>414</v>
      </c>
      <c r="D230" s="165"/>
      <c r="E230" s="166">
        <v>0.45</v>
      </c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 t="s">
        <v>169</v>
      </c>
      <c r="AH230" s="150">
        <v>0</v>
      </c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outlineLevel="1" x14ac:dyDescent="0.2">
      <c r="A231" s="157"/>
      <c r="B231" s="158"/>
      <c r="C231" s="201" t="s">
        <v>172</v>
      </c>
      <c r="D231" s="167"/>
      <c r="E231" s="168">
        <v>21.707999999999998</v>
      </c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 t="s">
        <v>169</v>
      </c>
      <c r="AH231" s="150">
        <v>1</v>
      </c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</row>
    <row r="232" spans="1:60" outlineLevel="1" x14ac:dyDescent="0.2">
      <c r="A232" s="157"/>
      <c r="B232" s="158"/>
      <c r="C232" s="200" t="s">
        <v>182</v>
      </c>
      <c r="D232" s="165"/>
      <c r="E232" s="166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 t="s">
        <v>169</v>
      </c>
      <c r="AH232" s="150">
        <v>0</v>
      </c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 outlineLevel="1" x14ac:dyDescent="0.2">
      <c r="A233" s="157"/>
      <c r="B233" s="158"/>
      <c r="C233" s="200" t="s">
        <v>425</v>
      </c>
      <c r="D233" s="165"/>
      <c r="E233" s="166">
        <v>0.90900000000000003</v>
      </c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 t="s">
        <v>169</v>
      </c>
      <c r="AH233" s="150">
        <v>0</v>
      </c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outlineLevel="1" x14ac:dyDescent="0.2">
      <c r="A234" s="157"/>
      <c r="B234" s="158"/>
      <c r="C234" s="200" t="s">
        <v>426</v>
      </c>
      <c r="D234" s="165"/>
      <c r="E234" s="166">
        <v>2.0579999999999998</v>
      </c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 t="s">
        <v>169</v>
      </c>
      <c r="AH234" s="150">
        <v>0</v>
      </c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outlineLevel="1" x14ac:dyDescent="0.2">
      <c r="A235" s="157"/>
      <c r="B235" s="158"/>
      <c r="C235" s="200" t="s">
        <v>427</v>
      </c>
      <c r="D235" s="165"/>
      <c r="E235" s="166">
        <v>1.6365000000000001</v>
      </c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 t="s">
        <v>169</v>
      </c>
      <c r="AH235" s="150">
        <v>0</v>
      </c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 outlineLevel="1" x14ac:dyDescent="0.2">
      <c r="A236" s="157"/>
      <c r="B236" s="158"/>
      <c r="C236" s="201" t="s">
        <v>172</v>
      </c>
      <c r="D236" s="167"/>
      <c r="E236" s="168">
        <v>4.6035000000000004</v>
      </c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 t="s">
        <v>169</v>
      </c>
      <c r="AH236" s="150">
        <v>1</v>
      </c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ht="22.5" outlineLevel="1" x14ac:dyDescent="0.2">
      <c r="A237" s="180">
        <v>15</v>
      </c>
      <c r="B237" s="181" t="s">
        <v>428</v>
      </c>
      <c r="C237" s="272" t="s">
        <v>429</v>
      </c>
      <c r="D237" s="182" t="s">
        <v>166</v>
      </c>
      <c r="E237" s="183">
        <v>63.915930000000003</v>
      </c>
      <c r="F237" s="184"/>
      <c r="G237" s="185">
        <f>ROUND(E237*F237,2)</f>
        <v>0</v>
      </c>
      <c r="H237" s="184"/>
      <c r="I237" s="185">
        <f>ROUND(E237*H237,2)</f>
        <v>0</v>
      </c>
      <c r="J237" s="184"/>
      <c r="K237" s="185">
        <f>ROUND(E237*J237,2)</f>
        <v>0</v>
      </c>
      <c r="L237" s="185">
        <v>21</v>
      </c>
      <c r="M237" s="185">
        <f>G237*(1+L237/100)</f>
        <v>0</v>
      </c>
      <c r="N237" s="185">
        <v>1.111E-2</v>
      </c>
      <c r="O237" s="185">
        <f>ROUND(E237*N237,2)</f>
        <v>0.71</v>
      </c>
      <c r="P237" s="185">
        <v>0</v>
      </c>
      <c r="Q237" s="185">
        <f>ROUND(E237*P237,2)</f>
        <v>0</v>
      </c>
      <c r="R237" s="185"/>
      <c r="S237" s="185" t="s">
        <v>157</v>
      </c>
      <c r="T237" s="186" t="s">
        <v>167</v>
      </c>
      <c r="U237" s="160">
        <v>0.85699999999999998</v>
      </c>
      <c r="V237" s="160">
        <f>ROUND(E237*U237,2)</f>
        <v>54.78</v>
      </c>
      <c r="W237" s="16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 t="s">
        <v>159</v>
      </c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 x14ac:dyDescent="0.2">
      <c r="A238" s="157"/>
      <c r="B238" s="158"/>
      <c r="C238" s="257" t="s">
        <v>430</v>
      </c>
      <c r="D238" s="258"/>
      <c r="E238" s="258"/>
      <c r="F238" s="258"/>
      <c r="G238" s="258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 t="s">
        <v>161</v>
      </c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outlineLevel="1" x14ac:dyDescent="0.2">
      <c r="A239" s="157"/>
      <c r="B239" s="158"/>
      <c r="C239" s="199" t="s">
        <v>162</v>
      </c>
      <c r="D239" s="162"/>
      <c r="E239" s="163"/>
      <c r="F239" s="164"/>
      <c r="G239" s="164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 t="s">
        <v>161</v>
      </c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ht="45" outlineLevel="1" x14ac:dyDescent="0.2">
      <c r="A240" s="157"/>
      <c r="B240" s="158"/>
      <c r="C240" s="259" t="s">
        <v>688</v>
      </c>
      <c r="D240" s="260"/>
      <c r="E240" s="260"/>
      <c r="F240" s="260"/>
      <c r="G240" s="2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 t="s">
        <v>161</v>
      </c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87" t="str">
        <f>C240</f>
        <v>Dodávka a montáž Zateplovací systém ETICS, XPS tl. 100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v>
      </c>
      <c r="BB240" s="150"/>
      <c r="BC240" s="150"/>
      <c r="BD240" s="150"/>
      <c r="BE240" s="150"/>
      <c r="BF240" s="150"/>
      <c r="BG240" s="150"/>
      <c r="BH240" s="150"/>
    </row>
    <row r="241" spans="1:60" outlineLevel="1" x14ac:dyDescent="0.2">
      <c r="A241" s="157"/>
      <c r="B241" s="158"/>
      <c r="C241" s="259" t="s">
        <v>360</v>
      </c>
      <c r="D241" s="260"/>
      <c r="E241" s="260"/>
      <c r="F241" s="260"/>
      <c r="G241" s="2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 t="s">
        <v>161</v>
      </c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ht="22.5" outlineLevel="1" x14ac:dyDescent="0.2">
      <c r="A242" s="157"/>
      <c r="B242" s="158"/>
      <c r="C242" s="259" t="s">
        <v>361</v>
      </c>
      <c r="D242" s="260"/>
      <c r="E242" s="260"/>
      <c r="F242" s="260"/>
      <c r="G242" s="2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 t="s">
        <v>161</v>
      </c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87" t="str">
        <f>C242</f>
        <v>Dodávka a montáž APU lišt, parapetních lišt, okenních profilů, rohových profilů, ztužení nároží, atd. je zahrnuta v cenách ETICS, pokud není uvedeno samostatně.</v>
      </c>
      <c r="BB242" s="150"/>
      <c r="BC242" s="150"/>
      <c r="BD242" s="150"/>
      <c r="BE242" s="150"/>
      <c r="BF242" s="150"/>
      <c r="BG242" s="150"/>
      <c r="BH242" s="150"/>
    </row>
    <row r="243" spans="1:60" outlineLevel="1" x14ac:dyDescent="0.2">
      <c r="A243" s="157"/>
      <c r="B243" s="158"/>
      <c r="C243" s="199" t="s">
        <v>162</v>
      </c>
      <c r="D243" s="162"/>
      <c r="E243" s="163"/>
      <c r="F243" s="164"/>
      <c r="G243" s="164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 t="s">
        <v>161</v>
      </c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outlineLevel="1" x14ac:dyDescent="0.2">
      <c r="A244" s="157"/>
      <c r="B244" s="158"/>
      <c r="C244" s="259" t="s">
        <v>187</v>
      </c>
      <c r="D244" s="260"/>
      <c r="E244" s="260"/>
      <c r="F244" s="260"/>
      <c r="G244" s="2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 t="s">
        <v>161</v>
      </c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outlineLevel="1" x14ac:dyDescent="0.2">
      <c r="A245" s="157"/>
      <c r="B245" s="158"/>
      <c r="C245" s="259" t="s">
        <v>362</v>
      </c>
      <c r="D245" s="260"/>
      <c r="E245" s="260"/>
      <c r="F245" s="260"/>
      <c r="G245" s="2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 t="s">
        <v>161</v>
      </c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outlineLevel="1" x14ac:dyDescent="0.2">
      <c r="A246" s="157"/>
      <c r="B246" s="158"/>
      <c r="C246" s="200" t="s">
        <v>168</v>
      </c>
      <c r="D246" s="165"/>
      <c r="E246" s="166">
        <v>0.42880000000000001</v>
      </c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 t="s">
        <v>169</v>
      </c>
      <c r="AH246" s="150">
        <v>0</v>
      </c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</row>
    <row r="247" spans="1:60" outlineLevel="1" x14ac:dyDescent="0.2">
      <c r="A247" s="157"/>
      <c r="B247" s="158"/>
      <c r="C247" s="200" t="s">
        <v>170</v>
      </c>
      <c r="D247" s="165"/>
      <c r="E247" s="166">
        <v>13.08615</v>
      </c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 t="s">
        <v>169</v>
      </c>
      <c r="AH247" s="150">
        <v>0</v>
      </c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 outlineLevel="1" x14ac:dyDescent="0.2">
      <c r="A248" s="157"/>
      <c r="B248" s="158"/>
      <c r="C248" s="200" t="s">
        <v>171</v>
      </c>
      <c r="D248" s="165"/>
      <c r="E248" s="166">
        <v>2.0499999999999998</v>
      </c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 t="s">
        <v>169</v>
      </c>
      <c r="AH248" s="150">
        <v>0</v>
      </c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</row>
    <row r="249" spans="1:60" outlineLevel="1" x14ac:dyDescent="0.2">
      <c r="A249" s="157"/>
      <c r="B249" s="158"/>
      <c r="C249" s="200" t="s">
        <v>431</v>
      </c>
      <c r="D249" s="165"/>
      <c r="E249" s="166">
        <v>-0.13439999999999999</v>
      </c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 t="s">
        <v>169</v>
      </c>
      <c r="AH249" s="150">
        <v>0</v>
      </c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</row>
    <row r="250" spans="1:60" outlineLevel="1" x14ac:dyDescent="0.2">
      <c r="A250" s="157"/>
      <c r="B250" s="158"/>
      <c r="C250" s="200" t="s">
        <v>432</v>
      </c>
      <c r="D250" s="165"/>
      <c r="E250" s="166">
        <v>-7.0400000000000004E-2</v>
      </c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 t="s">
        <v>169</v>
      </c>
      <c r="AH250" s="150">
        <v>0</v>
      </c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</row>
    <row r="251" spans="1:60" outlineLevel="1" x14ac:dyDescent="0.2">
      <c r="A251" s="157"/>
      <c r="B251" s="158"/>
      <c r="C251" s="200" t="s">
        <v>433</v>
      </c>
      <c r="D251" s="165"/>
      <c r="E251" s="166">
        <v>-0.44700000000000001</v>
      </c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 t="s">
        <v>169</v>
      </c>
      <c r="AH251" s="150">
        <v>0</v>
      </c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outlineLevel="1" x14ac:dyDescent="0.2">
      <c r="A252" s="157"/>
      <c r="B252" s="158"/>
      <c r="C252" s="201" t="s">
        <v>172</v>
      </c>
      <c r="D252" s="167"/>
      <c r="E252" s="168">
        <v>14.91315</v>
      </c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 t="s">
        <v>169</v>
      </c>
      <c r="AH252" s="150">
        <v>1</v>
      </c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</row>
    <row r="253" spans="1:60" outlineLevel="1" x14ac:dyDescent="0.2">
      <c r="A253" s="157"/>
      <c r="B253" s="158"/>
      <c r="C253" s="200" t="s">
        <v>173</v>
      </c>
      <c r="D253" s="165"/>
      <c r="E253" s="166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 t="s">
        <v>169</v>
      </c>
      <c r="AH253" s="150">
        <v>0</v>
      </c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outlineLevel="1" x14ac:dyDescent="0.2">
      <c r="A254" s="157"/>
      <c r="B254" s="158"/>
      <c r="C254" s="200" t="s">
        <v>174</v>
      </c>
      <c r="D254" s="165"/>
      <c r="E254" s="166">
        <v>1.1675</v>
      </c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 t="s">
        <v>169</v>
      </c>
      <c r="AH254" s="150">
        <v>0</v>
      </c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</row>
    <row r="255" spans="1:60" outlineLevel="1" x14ac:dyDescent="0.2">
      <c r="A255" s="157"/>
      <c r="B255" s="158"/>
      <c r="C255" s="200" t="s">
        <v>175</v>
      </c>
      <c r="D255" s="165"/>
      <c r="E255" s="166">
        <v>5.0549999999999997</v>
      </c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 t="s">
        <v>169</v>
      </c>
      <c r="AH255" s="150">
        <v>0</v>
      </c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1" x14ac:dyDescent="0.2">
      <c r="A256" s="157"/>
      <c r="B256" s="158"/>
      <c r="C256" s="200" t="s">
        <v>176</v>
      </c>
      <c r="D256" s="165"/>
      <c r="E256" s="166">
        <v>5.6726000000000001</v>
      </c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 t="s">
        <v>169</v>
      </c>
      <c r="AH256" s="150">
        <v>0</v>
      </c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outlineLevel="1" x14ac:dyDescent="0.2">
      <c r="A257" s="157"/>
      <c r="B257" s="158"/>
      <c r="C257" s="201" t="s">
        <v>172</v>
      </c>
      <c r="D257" s="167"/>
      <c r="E257" s="168">
        <v>11.895099999999999</v>
      </c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 t="s">
        <v>169</v>
      </c>
      <c r="AH257" s="150">
        <v>1</v>
      </c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</row>
    <row r="258" spans="1:60" outlineLevel="1" x14ac:dyDescent="0.2">
      <c r="A258" s="157"/>
      <c r="B258" s="158"/>
      <c r="C258" s="200" t="s">
        <v>177</v>
      </c>
      <c r="D258" s="165"/>
      <c r="E258" s="166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 t="s">
        <v>169</v>
      </c>
      <c r="AH258" s="150">
        <v>0</v>
      </c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</row>
    <row r="259" spans="1:60" outlineLevel="1" x14ac:dyDescent="0.2">
      <c r="A259" s="157"/>
      <c r="B259" s="158"/>
      <c r="C259" s="200" t="s">
        <v>178</v>
      </c>
      <c r="D259" s="165"/>
      <c r="E259" s="166">
        <v>2</v>
      </c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 t="s">
        <v>169</v>
      </c>
      <c r="AH259" s="150">
        <v>0</v>
      </c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1" x14ac:dyDescent="0.2">
      <c r="A260" s="157"/>
      <c r="B260" s="158"/>
      <c r="C260" s="200" t="s">
        <v>179</v>
      </c>
      <c r="D260" s="165"/>
      <c r="E260" s="166">
        <v>14.47095</v>
      </c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 t="s">
        <v>169</v>
      </c>
      <c r="AH260" s="150">
        <v>0</v>
      </c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 outlineLevel="1" x14ac:dyDescent="0.2">
      <c r="A261" s="157"/>
      <c r="B261" s="158"/>
      <c r="C261" s="200" t="s">
        <v>180</v>
      </c>
      <c r="D261" s="165"/>
      <c r="E261" s="166">
        <v>6.6463299999999998</v>
      </c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 t="s">
        <v>169</v>
      </c>
      <c r="AH261" s="150">
        <v>0</v>
      </c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</row>
    <row r="262" spans="1:60" outlineLevel="1" x14ac:dyDescent="0.2">
      <c r="A262" s="157"/>
      <c r="B262" s="158"/>
      <c r="C262" s="200" t="s">
        <v>181</v>
      </c>
      <c r="D262" s="165"/>
      <c r="E262" s="166">
        <v>4.8600000000000003</v>
      </c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 t="s">
        <v>169</v>
      </c>
      <c r="AH262" s="150">
        <v>0</v>
      </c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</row>
    <row r="263" spans="1:60" outlineLevel="1" x14ac:dyDescent="0.2">
      <c r="A263" s="157"/>
      <c r="B263" s="158"/>
      <c r="C263" s="200" t="s">
        <v>434</v>
      </c>
      <c r="D263" s="165"/>
      <c r="E263" s="166">
        <v>-0.19359999999999999</v>
      </c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 t="s">
        <v>169</v>
      </c>
      <c r="AH263" s="150">
        <v>0</v>
      </c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outlineLevel="1" x14ac:dyDescent="0.2">
      <c r="A264" s="157"/>
      <c r="B264" s="158"/>
      <c r="C264" s="201" t="s">
        <v>172</v>
      </c>
      <c r="D264" s="167"/>
      <c r="E264" s="168">
        <v>27.78368</v>
      </c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 t="s">
        <v>169</v>
      </c>
      <c r="AH264" s="150">
        <v>1</v>
      </c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 x14ac:dyDescent="0.2">
      <c r="A265" s="157"/>
      <c r="B265" s="158"/>
      <c r="C265" s="200" t="s">
        <v>182</v>
      </c>
      <c r="D265" s="165"/>
      <c r="E265" s="166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 t="s">
        <v>169</v>
      </c>
      <c r="AH265" s="150">
        <v>0</v>
      </c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outlineLevel="1" x14ac:dyDescent="0.2">
      <c r="A266" s="157"/>
      <c r="B266" s="158"/>
      <c r="C266" s="200" t="s">
        <v>183</v>
      </c>
      <c r="D266" s="165"/>
      <c r="E266" s="166">
        <v>9.3239999999999998</v>
      </c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 t="s">
        <v>169</v>
      </c>
      <c r="AH266" s="150">
        <v>0</v>
      </c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</row>
    <row r="267" spans="1:60" outlineLevel="1" x14ac:dyDescent="0.2">
      <c r="A267" s="157"/>
      <c r="B267" s="158"/>
      <c r="C267" s="201" t="s">
        <v>172</v>
      </c>
      <c r="D267" s="167"/>
      <c r="E267" s="168">
        <v>9.3239999999999998</v>
      </c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 t="s">
        <v>169</v>
      </c>
      <c r="AH267" s="150">
        <v>1</v>
      </c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</row>
    <row r="268" spans="1:60" ht="22.5" outlineLevel="1" x14ac:dyDescent="0.2">
      <c r="A268" s="180">
        <v>16</v>
      </c>
      <c r="B268" s="181" t="s">
        <v>435</v>
      </c>
      <c r="C268" s="272" t="s">
        <v>436</v>
      </c>
      <c r="D268" s="182" t="s">
        <v>166</v>
      </c>
      <c r="E268" s="183">
        <v>6.5265000000000004</v>
      </c>
      <c r="F268" s="184"/>
      <c r="G268" s="185">
        <f>ROUND(E268*F268,2)</f>
        <v>0</v>
      </c>
      <c r="H268" s="184"/>
      <c r="I268" s="185">
        <f>ROUND(E268*H268,2)</f>
        <v>0</v>
      </c>
      <c r="J268" s="184"/>
      <c r="K268" s="185">
        <f>ROUND(E268*J268,2)</f>
        <v>0</v>
      </c>
      <c r="L268" s="185">
        <v>21</v>
      </c>
      <c r="M268" s="185">
        <f>G268*(1+L268/100)</f>
        <v>0</v>
      </c>
      <c r="N268" s="185">
        <v>1.325E-2</v>
      </c>
      <c r="O268" s="185">
        <f>ROUND(E268*N268,2)</f>
        <v>0.09</v>
      </c>
      <c r="P268" s="185">
        <v>0</v>
      </c>
      <c r="Q268" s="185">
        <f>ROUND(E268*P268,2)</f>
        <v>0</v>
      </c>
      <c r="R268" s="185"/>
      <c r="S268" s="185" t="s">
        <v>157</v>
      </c>
      <c r="T268" s="186" t="s">
        <v>167</v>
      </c>
      <c r="U268" s="160">
        <v>0.85699999999999998</v>
      </c>
      <c r="V268" s="160">
        <f>ROUND(E268*U268,2)</f>
        <v>5.59</v>
      </c>
      <c r="W268" s="16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 t="s">
        <v>159</v>
      </c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</row>
    <row r="269" spans="1:60" outlineLevel="1" x14ac:dyDescent="0.2">
      <c r="A269" s="157"/>
      <c r="B269" s="158"/>
      <c r="C269" s="257" t="s">
        <v>437</v>
      </c>
      <c r="D269" s="258"/>
      <c r="E269" s="258"/>
      <c r="F269" s="258"/>
      <c r="G269" s="258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 t="s">
        <v>161</v>
      </c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outlineLevel="1" x14ac:dyDescent="0.2">
      <c r="A270" s="157"/>
      <c r="B270" s="158"/>
      <c r="C270" s="199" t="s">
        <v>162</v>
      </c>
      <c r="D270" s="162"/>
      <c r="E270" s="163"/>
      <c r="F270" s="164"/>
      <c r="G270" s="164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 t="s">
        <v>161</v>
      </c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</row>
    <row r="271" spans="1:60" ht="45" outlineLevel="1" x14ac:dyDescent="0.2">
      <c r="A271" s="157"/>
      <c r="B271" s="158"/>
      <c r="C271" s="259" t="s">
        <v>689</v>
      </c>
      <c r="D271" s="260"/>
      <c r="E271" s="260"/>
      <c r="F271" s="260"/>
      <c r="G271" s="2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 t="s">
        <v>161</v>
      </c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87" t="str">
        <f>C271</f>
        <v>Dodávka a montáž Zateplovací systém ETICS, XPS tl. 160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v>
      </c>
      <c r="BB271" s="150"/>
      <c r="BC271" s="150"/>
      <c r="BD271" s="150"/>
      <c r="BE271" s="150"/>
      <c r="BF271" s="150"/>
      <c r="BG271" s="150"/>
      <c r="BH271" s="150"/>
    </row>
    <row r="272" spans="1:60" outlineLevel="1" x14ac:dyDescent="0.2">
      <c r="A272" s="157"/>
      <c r="B272" s="158"/>
      <c r="C272" s="259" t="s">
        <v>360</v>
      </c>
      <c r="D272" s="260"/>
      <c r="E272" s="260"/>
      <c r="F272" s="260"/>
      <c r="G272" s="2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 t="s">
        <v>161</v>
      </c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</row>
    <row r="273" spans="1:60" ht="22.5" outlineLevel="1" x14ac:dyDescent="0.2">
      <c r="A273" s="157"/>
      <c r="B273" s="158"/>
      <c r="C273" s="259" t="s">
        <v>361</v>
      </c>
      <c r="D273" s="260"/>
      <c r="E273" s="260"/>
      <c r="F273" s="260"/>
      <c r="G273" s="2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 t="s">
        <v>161</v>
      </c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87" t="str">
        <f>C273</f>
        <v>Dodávka a montáž APU lišt, parapetních lišt, okenních profilů, rohových profilů, ztužení nároží, atd. je zahrnuta v cenách ETICS, pokud není uvedeno samostatně.</v>
      </c>
      <c r="BB273" s="150"/>
      <c r="BC273" s="150"/>
      <c r="BD273" s="150"/>
      <c r="BE273" s="150"/>
      <c r="BF273" s="150"/>
      <c r="BG273" s="150"/>
      <c r="BH273" s="150"/>
    </row>
    <row r="274" spans="1:60" outlineLevel="1" x14ac:dyDescent="0.2">
      <c r="A274" s="157"/>
      <c r="B274" s="158"/>
      <c r="C274" s="199" t="s">
        <v>162</v>
      </c>
      <c r="D274" s="162"/>
      <c r="E274" s="163"/>
      <c r="F274" s="164"/>
      <c r="G274" s="164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 t="s">
        <v>161</v>
      </c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outlineLevel="1" x14ac:dyDescent="0.2">
      <c r="A275" s="157"/>
      <c r="B275" s="158"/>
      <c r="C275" s="259" t="s">
        <v>187</v>
      </c>
      <c r="D275" s="260"/>
      <c r="E275" s="260"/>
      <c r="F275" s="260"/>
      <c r="G275" s="2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 t="s">
        <v>161</v>
      </c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</row>
    <row r="276" spans="1:60" outlineLevel="1" x14ac:dyDescent="0.2">
      <c r="A276" s="157"/>
      <c r="B276" s="158"/>
      <c r="C276" s="259" t="s">
        <v>362</v>
      </c>
      <c r="D276" s="260"/>
      <c r="E276" s="260"/>
      <c r="F276" s="260"/>
      <c r="G276" s="2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 t="s">
        <v>161</v>
      </c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</row>
    <row r="277" spans="1:60" outlineLevel="1" x14ac:dyDescent="0.2">
      <c r="A277" s="157"/>
      <c r="B277" s="158"/>
      <c r="C277" s="200" t="s">
        <v>235</v>
      </c>
      <c r="D277" s="165"/>
      <c r="E277" s="166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 t="s">
        <v>169</v>
      </c>
      <c r="AH277" s="150">
        <v>0</v>
      </c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</row>
    <row r="278" spans="1:60" outlineLevel="1" x14ac:dyDescent="0.2">
      <c r="A278" s="157"/>
      <c r="B278" s="158"/>
      <c r="C278" s="200" t="s">
        <v>438</v>
      </c>
      <c r="D278" s="165"/>
      <c r="E278" s="166">
        <v>1.863</v>
      </c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 t="s">
        <v>169</v>
      </c>
      <c r="AH278" s="150">
        <v>0</v>
      </c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</row>
    <row r="279" spans="1:60" outlineLevel="1" x14ac:dyDescent="0.2">
      <c r="A279" s="157"/>
      <c r="B279" s="158"/>
      <c r="C279" s="200" t="s">
        <v>439</v>
      </c>
      <c r="D279" s="165"/>
      <c r="E279" s="166">
        <v>0.63</v>
      </c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 t="s">
        <v>169</v>
      </c>
      <c r="AH279" s="150">
        <v>0</v>
      </c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</row>
    <row r="280" spans="1:60" outlineLevel="1" x14ac:dyDescent="0.2">
      <c r="A280" s="157"/>
      <c r="B280" s="158"/>
      <c r="C280" s="201" t="s">
        <v>172</v>
      </c>
      <c r="D280" s="167"/>
      <c r="E280" s="168">
        <v>2.4929999999999999</v>
      </c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 t="s">
        <v>169</v>
      </c>
      <c r="AH280" s="150">
        <v>1</v>
      </c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</row>
    <row r="281" spans="1:60" outlineLevel="1" x14ac:dyDescent="0.2">
      <c r="A281" s="157"/>
      <c r="B281" s="158"/>
      <c r="C281" s="200" t="s">
        <v>173</v>
      </c>
      <c r="D281" s="165"/>
      <c r="E281" s="166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 t="s">
        <v>169</v>
      </c>
      <c r="AH281" s="150">
        <v>0</v>
      </c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</row>
    <row r="282" spans="1:60" outlineLevel="1" x14ac:dyDescent="0.2">
      <c r="A282" s="157"/>
      <c r="B282" s="158"/>
      <c r="C282" s="200" t="s">
        <v>440</v>
      </c>
      <c r="D282" s="165"/>
      <c r="E282" s="166">
        <v>1.839</v>
      </c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 t="s">
        <v>169</v>
      </c>
      <c r="AH282" s="150">
        <v>0</v>
      </c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</row>
    <row r="283" spans="1:60" outlineLevel="1" x14ac:dyDescent="0.2">
      <c r="A283" s="157"/>
      <c r="B283" s="158"/>
      <c r="C283" s="200" t="s">
        <v>441</v>
      </c>
      <c r="D283" s="165"/>
      <c r="E283" s="166">
        <v>1.5645</v>
      </c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 t="s">
        <v>169</v>
      </c>
      <c r="AH283" s="150">
        <v>0</v>
      </c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</row>
    <row r="284" spans="1:60" outlineLevel="1" x14ac:dyDescent="0.2">
      <c r="A284" s="157"/>
      <c r="B284" s="158"/>
      <c r="C284" s="201" t="s">
        <v>172</v>
      </c>
      <c r="D284" s="167"/>
      <c r="E284" s="168">
        <v>3.4035000000000002</v>
      </c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 t="s">
        <v>169</v>
      </c>
      <c r="AH284" s="150">
        <v>1</v>
      </c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</row>
    <row r="285" spans="1:60" outlineLevel="1" x14ac:dyDescent="0.2">
      <c r="A285" s="157"/>
      <c r="B285" s="158"/>
      <c r="C285" s="200" t="s">
        <v>442</v>
      </c>
      <c r="D285" s="165"/>
      <c r="E285" s="166">
        <v>0.63</v>
      </c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 t="s">
        <v>169</v>
      </c>
      <c r="AH285" s="150">
        <v>0</v>
      </c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</row>
    <row r="286" spans="1:60" ht="22.5" outlineLevel="1" x14ac:dyDescent="0.2">
      <c r="A286" s="180">
        <v>17</v>
      </c>
      <c r="B286" s="181" t="s">
        <v>443</v>
      </c>
      <c r="C286" s="272" t="s">
        <v>444</v>
      </c>
      <c r="D286" s="182" t="s">
        <v>166</v>
      </c>
      <c r="E286" s="183">
        <v>3.92</v>
      </c>
      <c r="F286" s="184"/>
      <c r="G286" s="185">
        <f>ROUND(E286*F286,2)</f>
        <v>0</v>
      </c>
      <c r="H286" s="184"/>
      <c r="I286" s="185">
        <f>ROUND(E286*H286,2)</f>
        <v>0</v>
      </c>
      <c r="J286" s="184"/>
      <c r="K286" s="185">
        <f>ROUND(E286*J286,2)</f>
        <v>0</v>
      </c>
      <c r="L286" s="185">
        <v>21</v>
      </c>
      <c r="M286" s="185">
        <f>G286*(1+L286/100)</f>
        <v>0</v>
      </c>
      <c r="N286" s="185">
        <v>2.9559999999999999E-2</v>
      </c>
      <c r="O286" s="185">
        <f>ROUND(E286*N286,2)</f>
        <v>0.12</v>
      </c>
      <c r="P286" s="185">
        <v>0</v>
      </c>
      <c r="Q286" s="185">
        <f>ROUND(E286*P286,2)</f>
        <v>0</v>
      </c>
      <c r="R286" s="185"/>
      <c r="S286" s="185" t="s">
        <v>157</v>
      </c>
      <c r="T286" s="186" t="s">
        <v>167</v>
      </c>
      <c r="U286" s="160">
        <v>1.0169999999999999</v>
      </c>
      <c r="V286" s="160">
        <f>ROUND(E286*U286,2)</f>
        <v>3.99</v>
      </c>
      <c r="W286" s="16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 t="s">
        <v>159</v>
      </c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</row>
    <row r="287" spans="1:60" outlineLevel="1" x14ac:dyDescent="0.2">
      <c r="A287" s="157"/>
      <c r="B287" s="158"/>
      <c r="C287" s="257" t="s">
        <v>445</v>
      </c>
      <c r="D287" s="258"/>
      <c r="E287" s="258"/>
      <c r="F287" s="258"/>
      <c r="G287" s="258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 t="s">
        <v>161</v>
      </c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</row>
    <row r="288" spans="1:60" outlineLevel="1" x14ac:dyDescent="0.2">
      <c r="A288" s="157"/>
      <c r="B288" s="158"/>
      <c r="C288" s="199" t="s">
        <v>162</v>
      </c>
      <c r="D288" s="162"/>
      <c r="E288" s="163"/>
      <c r="F288" s="164"/>
      <c r="G288" s="164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 t="s">
        <v>161</v>
      </c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</row>
    <row r="289" spans="1:60" ht="45" outlineLevel="1" x14ac:dyDescent="0.2">
      <c r="A289" s="157"/>
      <c r="B289" s="158"/>
      <c r="C289" s="259" t="s">
        <v>690</v>
      </c>
      <c r="D289" s="260"/>
      <c r="E289" s="260"/>
      <c r="F289" s="260"/>
      <c r="G289" s="2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 t="s">
        <v>161</v>
      </c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87" t="str">
        <f>C289</f>
        <v>Dodávka a montáž Zateplovací systém ETICS, MW tl. 100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v>
      </c>
      <c r="BB289" s="150"/>
      <c r="BC289" s="150"/>
      <c r="BD289" s="150"/>
      <c r="BE289" s="150"/>
      <c r="BF289" s="150"/>
      <c r="BG289" s="150"/>
      <c r="BH289" s="150"/>
    </row>
    <row r="290" spans="1:60" outlineLevel="1" x14ac:dyDescent="0.2">
      <c r="A290" s="157"/>
      <c r="B290" s="158"/>
      <c r="C290" s="259" t="s">
        <v>360</v>
      </c>
      <c r="D290" s="260"/>
      <c r="E290" s="260"/>
      <c r="F290" s="260"/>
      <c r="G290" s="2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 t="s">
        <v>161</v>
      </c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</row>
    <row r="291" spans="1:60" ht="22.5" outlineLevel="1" x14ac:dyDescent="0.2">
      <c r="A291" s="157"/>
      <c r="B291" s="158"/>
      <c r="C291" s="259" t="s">
        <v>361</v>
      </c>
      <c r="D291" s="260"/>
      <c r="E291" s="260"/>
      <c r="F291" s="260"/>
      <c r="G291" s="2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 t="s">
        <v>161</v>
      </c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87" t="str">
        <f>C291</f>
        <v>Dodávka a montáž APU lišt, parapetních lišt, okenních profilů, rohových profilů, ztužení nároží, atd. je zahrnuta v cenách ETICS, pokud není uvedeno samostatně.</v>
      </c>
      <c r="BB291" s="150"/>
      <c r="BC291" s="150"/>
      <c r="BD291" s="150"/>
      <c r="BE291" s="150"/>
      <c r="BF291" s="150"/>
      <c r="BG291" s="150"/>
      <c r="BH291" s="150"/>
    </row>
    <row r="292" spans="1:60" outlineLevel="1" x14ac:dyDescent="0.2">
      <c r="A292" s="157"/>
      <c r="B292" s="158"/>
      <c r="C292" s="199" t="s">
        <v>162</v>
      </c>
      <c r="D292" s="162"/>
      <c r="E292" s="163"/>
      <c r="F292" s="164"/>
      <c r="G292" s="164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 t="s">
        <v>161</v>
      </c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</row>
    <row r="293" spans="1:60" outlineLevel="1" x14ac:dyDescent="0.2">
      <c r="A293" s="157"/>
      <c r="B293" s="158"/>
      <c r="C293" s="259" t="s">
        <v>187</v>
      </c>
      <c r="D293" s="260"/>
      <c r="E293" s="260"/>
      <c r="F293" s="260"/>
      <c r="G293" s="2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 t="s">
        <v>161</v>
      </c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</row>
    <row r="294" spans="1:60" outlineLevel="1" x14ac:dyDescent="0.2">
      <c r="A294" s="157"/>
      <c r="B294" s="158"/>
      <c r="C294" s="259" t="s">
        <v>362</v>
      </c>
      <c r="D294" s="260"/>
      <c r="E294" s="260"/>
      <c r="F294" s="260"/>
      <c r="G294" s="2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 t="s">
        <v>161</v>
      </c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</row>
    <row r="295" spans="1:60" outlineLevel="1" x14ac:dyDescent="0.2">
      <c r="A295" s="157"/>
      <c r="B295" s="158"/>
      <c r="C295" s="200" t="s">
        <v>446</v>
      </c>
      <c r="D295" s="165"/>
      <c r="E295" s="166">
        <v>1.2549999999999999</v>
      </c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 t="s">
        <v>169</v>
      </c>
      <c r="AH295" s="150">
        <v>0</v>
      </c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</row>
    <row r="296" spans="1:60" outlineLevel="1" x14ac:dyDescent="0.2">
      <c r="A296" s="157"/>
      <c r="B296" s="158"/>
      <c r="C296" s="200" t="s">
        <v>447</v>
      </c>
      <c r="D296" s="165"/>
      <c r="E296" s="166">
        <v>2.665</v>
      </c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 t="s">
        <v>169</v>
      </c>
      <c r="AH296" s="150">
        <v>0</v>
      </c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</row>
    <row r="297" spans="1:60" ht="22.5" outlineLevel="1" x14ac:dyDescent="0.2">
      <c r="A297" s="180">
        <v>18</v>
      </c>
      <c r="B297" s="181" t="s">
        <v>448</v>
      </c>
      <c r="C297" s="272" t="s">
        <v>449</v>
      </c>
      <c r="D297" s="182" t="s">
        <v>166</v>
      </c>
      <c r="E297" s="183">
        <v>55.329250000000002</v>
      </c>
      <c r="F297" s="184"/>
      <c r="G297" s="185">
        <f>ROUND(E297*F297,2)</f>
        <v>0</v>
      </c>
      <c r="H297" s="184"/>
      <c r="I297" s="185">
        <f>ROUND(E297*H297,2)</f>
        <v>0</v>
      </c>
      <c r="J297" s="184"/>
      <c r="K297" s="185">
        <f>ROUND(E297*J297,2)</f>
        <v>0</v>
      </c>
      <c r="L297" s="185">
        <v>21</v>
      </c>
      <c r="M297" s="185">
        <f>G297*(1+L297/100)</f>
        <v>0</v>
      </c>
      <c r="N297" s="185">
        <v>3.9280000000000002E-2</v>
      </c>
      <c r="O297" s="185">
        <f>ROUND(E297*N297,2)</f>
        <v>2.17</v>
      </c>
      <c r="P297" s="185">
        <v>0</v>
      </c>
      <c r="Q297" s="185">
        <f>ROUND(E297*P297,2)</f>
        <v>0</v>
      </c>
      <c r="R297" s="185"/>
      <c r="S297" s="185" t="s">
        <v>157</v>
      </c>
      <c r="T297" s="186" t="s">
        <v>167</v>
      </c>
      <c r="U297" s="160">
        <v>1.0169999999999999</v>
      </c>
      <c r="V297" s="160">
        <f>ROUND(E297*U297,2)</f>
        <v>56.27</v>
      </c>
      <c r="W297" s="16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 t="s">
        <v>159</v>
      </c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</row>
    <row r="298" spans="1:60" outlineLevel="1" x14ac:dyDescent="0.2">
      <c r="A298" s="157"/>
      <c r="B298" s="158"/>
      <c r="C298" s="257" t="s">
        <v>450</v>
      </c>
      <c r="D298" s="258"/>
      <c r="E298" s="258"/>
      <c r="F298" s="258"/>
      <c r="G298" s="258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 t="s">
        <v>161</v>
      </c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</row>
    <row r="299" spans="1:60" outlineLevel="1" x14ac:dyDescent="0.2">
      <c r="A299" s="157"/>
      <c r="B299" s="158"/>
      <c r="C299" s="199" t="s">
        <v>162</v>
      </c>
      <c r="D299" s="162"/>
      <c r="E299" s="163"/>
      <c r="F299" s="164"/>
      <c r="G299" s="164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 t="s">
        <v>161</v>
      </c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</row>
    <row r="300" spans="1:60" ht="45" outlineLevel="1" x14ac:dyDescent="0.2">
      <c r="A300" s="157"/>
      <c r="B300" s="158"/>
      <c r="C300" s="259" t="s">
        <v>691</v>
      </c>
      <c r="D300" s="260"/>
      <c r="E300" s="260"/>
      <c r="F300" s="260"/>
      <c r="G300" s="2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 t="s">
        <v>161</v>
      </c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87" t="str">
        <f>C300</f>
        <v>Dodávka a montáž Zateplovací systém ETICS, MW tl. 160 mm, zakončený stěrkou s výztužnou tkaninou včetně: nanesení lepicího tmelu na izolační desky, nalepení desek, natažení stěrky, vtlačení výztužné tkaniny (1,15 m2/m2) a přehlazení stěrky. Dodávka a montáž kompletní skladby zabidovaného zateplovacího systému tl. 140 mm v kompletní skladbě daného systému včetně hmoždinek a všech doplňkových a pomocných konstrukcí materiálů a prací.</v>
      </c>
      <c r="BB300" s="150"/>
      <c r="BC300" s="150"/>
      <c r="BD300" s="150"/>
      <c r="BE300" s="150"/>
      <c r="BF300" s="150"/>
      <c r="BG300" s="150"/>
      <c r="BH300" s="150"/>
    </row>
    <row r="301" spans="1:60" outlineLevel="1" x14ac:dyDescent="0.2">
      <c r="A301" s="157"/>
      <c r="B301" s="158"/>
      <c r="C301" s="259" t="s">
        <v>360</v>
      </c>
      <c r="D301" s="260"/>
      <c r="E301" s="260"/>
      <c r="F301" s="260"/>
      <c r="G301" s="2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 t="s">
        <v>161</v>
      </c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</row>
    <row r="302" spans="1:60" ht="22.5" outlineLevel="1" x14ac:dyDescent="0.2">
      <c r="A302" s="157"/>
      <c r="B302" s="158"/>
      <c r="C302" s="259" t="s">
        <v>361</v>
      </c>
      <c r="D302" s="260"/>
      <c r="E302" s="260"/>
      <c r="F302" s="260"/>
      <c r="G302" s="2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 t="s">
        <v>161</v>
      </c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87" t="str">
        <f>C302</f>
        <v>Dodávka a montáž APU lišt, parapetních lišt, okenních profilů, rohových profilů, ztužení nároží, atd. je zahrnuta v cenách ETICS, pokud není uvedeno samostatně.</v>
      </c>
      <c r="BB302" s="150"/>
      <c r="BC302" s="150"/>
      <c r="BD302" s="150"/>
      <c r="BE302" s="150"/>
      <c r="BF302" s="150"/>
      <c r="BG302" s="150"/>
      <c r="BH302" s="150"/>
    </row>
    <row r="303" spans="1:60" outlineLevel="1" x14ac:dyDescent="0.2">
      <c r="A303" s="157"/>
      <c r="B303" s="158"/>
      <c r="C303" s="199" t="s">
        <v>162</v>
      </c>
      <c r="D303" s="162"/>
      <c r="E303" s="163"/>
      <c r="F303" s="164"/>
      <c r="G303" s="164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 t="s">
        <v>161</v>
      </c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</row>
    <row r="304" spans="1:60" outlineLevel="1" x14ac:dyDescent="0.2">
      <c r="A304" s="157"/>
      <c r="B304" s="158"/>
      <c r="C304" s="259" t="s">
        <v>187</v>
      </c>
      <c r="D304" s="260"/>
      <c r="E304" s="260"/>
      <c r="F304" s="260"/>
      <c r="G304" s="2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 t="s">
        <v>161</v>
      </c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</row>
    <row r="305" spans="1:60" outlineLevel="1" x14ac:dyDescent="0.2">
      <c r="A305" s="157"/>
      <c r="B305" s="158"/>
      <c r="C305" s="259" t="s">
        <v>362</v>
      </c>
      <c r="D305" s="260"/>
      <c r="E305" s="260"/>
      <c r="F305" s="260"/>
      <c r="G305" s="2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 t="s">
        <v>161</v>
      </c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</row>
    <row r="306" spans="1:60" outlineLevel="1" x14ac:dyDescent="0.2">
      <c r="A306" s="157"/>
      <c r="B306" s="158"/>
      <c r="C306" s="200" t="s">
        <v>235</v>
      </c>
      <c r="D306" s="165"/>
      <c r="E306" s="166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 t="s">
        <v>169</v>
      </c>
      <c r="AH306" s="150">
        <v>0</v>
      </c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</row>
    <row r="307" spans="1:60" outlineLevel="1" x14ac:dyDescent="0.2">
      <c r="A307" s="157"/>
      <c r="B307" s="158"/>
      <c r="C307" s="200" t="s">
        <v>451</v>
      </c>
      <c r="D307" s="165"/>
      <c r="E307" s="166">
        <v>12.5685</v>
      </c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 t="s">
        <v>169</v>
      </c>
      <c r="AH307" s="150">
        <v>0</v>
      </c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</row>
    <row r="308" spans="1:60" outlineLevel="1" x14ac:dyDescent="0.2">
      <c r="A308" s="157"/>
      <c r="B308" s="158"/>
      <c r="C308" s="200" t="s">
        <v>452</v>
      </c>
      <c r="D308" s="165"/>
      <c r="E308" s="166">
        <v>-0.48875000000000002</v>
      </c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 t="s">
        <v>169</v>
      </c>
      <c r="AH308" s="150">
        <v>0</v>
      </c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</row>
    <row r="309" spans="1:60" outlineLevel="1" x14ac:dyDescent="0.2">
      <c r="A309" s="157"/>
      <c r="B309" s="158"/>
      <c r="C309" s="201" t="s">
        <v>172</v>
      </c>
      <c r="D309" s="167"/>
      <c r="E309" s="168">
        <v>12.079750000000001</v>
      </c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 t="s">
        <v>169</v>
      </c>
      <c r="AH309" s="150">
        <v>1</v>
      </c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</row>
    <row r="310" spans="1:60" outlineLevel="1" x14ac:dyDescent="0.2">
      <c r="A310" s="157"/>
      <c r="B310" s="158"/>
      <c r="C310" s="200" t="s">
        <v>173</v>
      </c>
      <c r="D310" s="165"/>
      <c r="E310" s="166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 t="s">
        <v>169</v>
      </c>
      <c r="AH310" s="150">
        <v>0</v>
      </c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</row>
    <row r="311" spans="1:60" outlineLevel="1" x14ac:dyDescent="0.2">
      <c r="A311" s="157"/>
      <c r="B311" s="158"/>
      <c r="C311" s="200" t="s">
        <v>453</v>
      </c>
      <c r="D311" s="165"/>
      <c r="E311" s="166">
        <v>13.491</v>
      </c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 t="s">
        <v>169</v>
      </c>
      <c r="AH311" s="150">
        <v>0</v>
      </c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</row>
    <row r="312" spans="1:60" outlineLevel="1" x14ac:dyDescent="0.2">
      <c r="A312" s="157"/>
      <c r="B312" s="158"/>
      <c r="C312" s="200" t="s">
        <v>454</v>
      </c>
      <c r="D312" s="165"/>
      <c r="E312" s="166">
        <v>-2.5739999999999998</v>
      </c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 t="s">
        <v>169</v>
      </c>
      <c r="AH312" s="150">
        <v>0</v>
      </c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</row>
    <row r="313" spans="1:60" outlineLevel="1" x14ac:dyDescent="0.2">
      <c r="A313" s="157"/>
      <c r="B313" s="158"/>
      <c r="C313" s="201" t="s">
        <v>172</v>
      </c>
      <c r="D313" s="167"/>
      <c r="E313" s="168">
        <v>10.917</v>
      </c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 t="s">
        <v>169</v>
      </c>
      <c r="AH313" s="150">
        <v>1</v>
      </c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</row>
    <row r="314" spans="1:60" outlineLevel="1" x14ac:dyDescent="0.2">
      <c r="A314" s="157"/>
      <c r="B314" s="158"/>
      <c r="C314" s="200" t="s">
        <v>177</v>
      </c>
      <c r="D314" s="165"/>
      <c r="E314" s="166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 t="s">
        <v>169</v>
      </c>
      <c r="AH314" s="150">
        <v>0</v>
      </c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</row>
    <row r="315" spans="1:60" outlineLevel="1" x14ac:dyDescent="0.2">
      <c r="A315" s="157"/>
      <c r="B315" s="158"/>
      <c r="C315" s="200" t="s">
        <v>455</v>
      </c>
      <c r="D315" s="165"/>
      <c r="E315" s="166">
        <v>20.2455</v>
      </c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 t="s">
        <v>169</v>
      </c>
      <c r="AH315" s="150">
        <v>0</v>
      </c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</row>
    <row r="316" spans="1:60" outlineLevel="1" x14ac:dyDescent="0.2">
      <c r="A316" s="157"/>
      <c r="B316" s="158"/>
      <c r="C316" s="200" t="s">
        <v>456</v>
      </c>
      <c r="D316" s="165"/>
      <c r="E316" s="166">
        <v>-0.76500000000000001</v>
      </c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 t="s">
        <v>169</v>
      </c>
      <c r="AH316" s="150">
        <v>0</v>
      </c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</row>
    <row r="317" spans="1:60" outlineLevel="1" x14ac:dyDescent="0.2">
      <c r="A317" s="157"/>
      <c r="B317" s="158"/>
      <c r="C317" s="201" t="s">
        <v>172</v>
      </c>
      <c r="D317" s="167"/>
      <c r="E317" s="168">
        <v>19.480499999999999</v>
      </c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 t="s">
        <v>169</v>
      </c>
      <c r="AH317" s="150">
        <v>1</v>
      </c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</row>
    <row r="318" spans="1:60" outlineLevel="1" x14ac:dyDescent="0.2">
      <c r="A318" s="157"/>
      <c r="B318" s="158"/>
      <c r="C318" s="200" t="s">
        <v>182</v>
      </c>
      <c r="D318" s="165"/>
      <c r="E318" s="166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 t="s">
        <v>169</v>
      </c>
      <c r="AH318" s="150">
        <v>0</v>
      </c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</row>
    <row r="319" spans="1:60" outlineLevel="1" x14ac:dyDescent="0.2">
      <c r="A319" s="157"/>
      <c r="B319" s="158"/>
      <c r="C319" s="200" t="s">
        <v>457</v>
      </c>
      <c r="D319" s="165"/>
      <c r="E319" s="166">
        <v>14.058</v>
      </c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 t="s">
        <v>169</v>
      </c>
      <c r="AH319" s="150">
        <v>0</v>
      </c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</row>
    <row r="320" spans="1:60" outlineLevel="1" x14ac:dyDescent="0.2">
      <c r="A320" s="157"/>
      <c r="B320" s="158"/>
      <c r="C320" s="200" t="s">
        <v>458</v>
      </c>
      <c r="D320" s="165"/>
      <c r="E320" s="166">
        <v>-1.206</v>
      </c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 t="s">
        <v>169</v>
      </c>
      <c r="AH320" s="150">
        <v>0</v>
      </c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</row>
    <row r="321" spans="1:60" outlineLevel="1" x14ac:dyDescent="0.2">
      <c r="A321" s="157"/>
      <c r="B321" s="158"/>
      <c r="C321" s="201" t="s">
        <v>172</v>
      </c>
      <c r="D321" s="167"/>
      <c r="E321" s="168">
        <v>12.852</v>
      </c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 t="s">
        <v>169</v>
      </c>
      <c r="AH321" s="150">
        <v>1</v>
      </c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</row>
    <row r="322" spans="1:60" outlineLevel="1" x14ac:dyDescent="0.2">
      <c r="A322" s="180">
        <v>19</v>
      </c>
      <c r="B322" s="181" t="s">
        <v>459</v>
      </c>
      <c r="C322" s="272" t="s">
        <v>460</v>
      </c>
      <c r="D322" s="182" t="s">
        <v>166</v>
      </c>
      <c r="E322" s="183">
        <v>10.167</v>
      </c>
      <c r="F322" s="184"/>
      <c r="G322" s="185">
        <f>ROUND(E322*F322,2)</f>
        <v>0</v>
      </c>
      <c r="H322" s="184"/>
      <c r="I322" s="185">
        <f>ROUND(E322*H322,2)</f>
        <v>0</v>
      </c>
      <c r="J322" s="184"/>
      <c r="K322" s="185">
        <f>ROUND(E322*J322,2)</f>
        <v>0</v>
      </c>
      <c r="L322" s="185">
        <v>21</v>
      </c>
      <c r="M322" s="185">
        <f>G322*(1+L322/100)</f>
        <v>0</v>
      </c>
      <c r="N322" s="185">
        <v>1.0529999999999999E-2</v>
      </c>
      <c r="O322" s="185">
        <f>ROUND(E322*N322,2)</f>
        <v>0.11</v>
      </c>
      <c r="P322" s="185">
        <v>0</v>
      </c>
      <c r="Q322" s="185">
        <f>ROUND(E322*P322,2)</f>
        <v>0</v>
      </c>
      <c r="R322" s="185"/>
      <c r="S322" s="185" t="s">
        <v>157</v>
      </c>
      <c r="T322" s="186" t="s">
        <v>167</v>
      </c>
      <c r="U322" s="160">
        <v>1.5620000000000001</v>
      </c>
      <c r="V322" s="160">
        <f>ROUND(E322*U322,2)</f>
        <v>15.88</v>
      </c>
      <c r="W322" s="16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 t="s">
        <v>159</v>
      </c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</row>
    <row r="323" spans="1:60" outlineLevel="1" x14ac:dyDescent="0.2">
      <c r="A323" s="157"/>
      <c r="B323" s="158"/>
      <c r="C323" s="200" t="s">
        <v>461</v>
      </c>
      <c r="D323" s="165"/>
      <c r="E323" s="166">
        <v>0.66</v>
      </c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 t="s">
        <v>169</v>
      </c>
      <c r="AH323" s="150">
        <v>0</v>
      </c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</row>
    <row r="324" spans="1:60" outlineLevel="1" x14ac:dyDescent="0.2">
      <c r="A324" s="157"/>
      <c r="B324" s="158"/>
      <c r="C324" s="200" t="s">
        <v>462</v>
      </c>
      <c r="D324" s="165"/>
      <c r="E324" s="166">
        <v>1.32</v>
      </c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 t="s">
        <v>169</v>
      </c>
      <c r="AH324" s="150">
        <v>0</v>
      </c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</row>
    <row r="325" spans="1:60" outlineLevel="1" x14ac:dyDescent="0.2">
      <c r="A325" s="157"/>
      <c r="B325" s="158"/>
      <c r="C325" s="200" t="s">
        <v>463</v>
      </c>
      <c r="D325" s="165"/>
      <c r="E325" s="166">
        <v>0.186</v>
      </c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 t="s">
        <v>169</v>
      </c>
      <c r="AH325" s="150">
        <v>0</v>
      </c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</row>
    <row r="326" spans="1:60" outlineLevel="1" x14ac:dyDescent="0.2">
      <c r="A326" s="157"/>
      <c r="B326" s="158"/>
      <c r="C326" s="200" t="s">
        <v>464</v>
      </c>
      <c r="D326" s="165"/>
      <c r="E326" s="166">
        <v>0.27</v>
      </c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 t="s">
        <v>169</v>
      </c>
      <c r="AH326" s="150">
        <v>0</v>
      </c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</row>
    <row r="327" spans="1:60" outlineLevel="1" x14ac:dyDescent="0.2">
      <c r="A327" s="157"/>
      <c r="B327" s="158"/>
      <c r="C327" s="200" t="s">
        <v>465</v>
      </c>
      <c r="D327" s="165"/>
      <c r="E327" s="166">
        <v>0.15</v>
      </c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 t="s">
        <v>169</v>
      </c>
      <c r="AH327" s="150">
        <v>0</v>
      </c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</row>
    <row r="328" spans="1:60" outlineLevel="1" x14ac:dyDescent="0.2">
      <c r="A328" s="157"/>
      <c r="B328" s="158"/>
      <c r="C328" s="200" t="s">
        <v>466</v>
      </c>
      <c r="D328" s="165"/>
      <c r="E328" s="166">
        <v>0.255</v>
      </c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 t="s">
        <v>169</v>
      </c>
      <c r="AH328" s="150">
        <v>0</v>
      </c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</row>
    <row r="329" spans="1:60" outlineLevel="1" x14ac:dyDescent="0.2">
      <c r="A329" s="157"/>
      <c r="B329" s="158"/>
      <c r="C329" s="200" t="s">
        <v>467</v>
      </c>
      <c r="D329" s="165"/>
      <c r="E329" s="166">
        <v>0.32100000000000001</v>
      </c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 t="s">
        <v>169</v>
      </c>
      <c r="AH329" s="150">
        <v>0</v>
      </c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</row>
    <row r="330" spans="1:60" outlineLevel="1" x14ac:dyDescent="0.2">
      <c r="A330" s="157"/>
      <c r="B330" s="158"/>
      <c r="C330" s="201" t="s">
        <v>172</v>
      </c>
      <c r="D330" s="167"/>
      <c r="E330" s="168">
        <v>3.1619999999999999</v>
      </c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 t="s">
        <v>169</v>
      </c>
      <c r="AH330" s="150">
        <v>1</v>
      </c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</row>
    <row r="331" spans="1:60" outlineLevel="1" x14ac:dyDescent="0.2">
      <c r="A331" s="157"/>
      <c r="B331" s="158"/>
      <c r="C331" s="200" t="s">
        <v>173</v>
      </c>
      <c r="D331" s="165"/>
      <c r="E331" s="166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 t="s">
        <v>169</v>
      </c>
      <c r="AH331" s="150">
        <v>0</v>
      </c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</row>
    <row r="332" spans="1:60" outlineLevel="1" x14ac:dyDescent="0.2">
      <c r="A332" s="157"/>
      <c r="B332" s="158"/>
      <c r="C332" s="200" t="s">
        <v>468</v>
      </c>
      <c r="D332" s="165"/>
      <c r="E332" s="166">
        <v>0.996</v>
      </c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 t="s">
        <v>169</v>
      </c>
      <c r="AH332" s="150">
        <v>0</v>
      </c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</row>
    <row r="333" spans="1:60" outlineLevel="1" x14ac:dyDescent="0.2">
      <c r="A333" s="157"/>
      <c r="B333" s="158"/>
      <c r="C333" s="200" t="s">
        <v>469</v>
      </c>
      <c r="D333" s="165"/>
      <c r="E333" s="166">
        <v>0.85799999999999998</v>
      </c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 t="s">
        <v>169</v>
      </c>
      <c r="AH333" s="150">
        <v>0</v>
      </c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</row>
    <row r="334" spans="1:60" outlineLevel="1" x14ac:dyDescent="0.2">
      <c r="A334" s="157"/>
      <c r="B334" s="158"/>
      <c r="C334" s="201" t="s">
        <v>172</v>
      </c>
      <c r="D334" s="167"/>
      <c r="E334" s="168">
        <v>1.8540000000000001</v>
      </c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 t="s">
        <v>169</v>
      </c>
      <c r="AH334" s="150">
        <v>1</v>
      </c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</row>
    <row r="335" spans="1:60" outlineLevel="1" x14ac:dyDescent="0.2">
      <c r="A335" s="157"/>
      <c r="B335" s="158"/>
      <c r="C335" s="200" t="s">
        <v>177</v>
      </c>
      <c r="D335" s="165"/>
      <c r="E335" s="166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 t="s">
        <v>169</v>
      </c>
      <c r="AH335" s="150">
        <v>0</v>
      </c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</row>
    <row r="336" spans="1:60" outlineLevel="1" x14ac:dyDescent="0.2">
      <c r="A336" s="157"/>
      <c r="B336" s="158"/>
      <c r="C336" s="200" t="s">
        <v>470</v>
      </c>
      <c r="D336" s="165"/>
      <c r="E336" s="166">
        <v>0.26700000000000002</v>
      </c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 t="s">
        <v>169</v>
      </c>
      <c r="AH336" s="150">
        <v>0</v>
      </c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</row>
    <row r="337" spans="1:60" outlineLevel="1" x14ac:dyDescent="0.2">
      <c r="A337" s="157"/>
      <c r="B337" s="158"/>
      <c r="C337" s="200" t="s">
        <v>471</v>
      </c>
      <c r="D337" s="165"/>
      <c r="E337" s="166">
        <v>2.64</v>
      </c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 t="s">
        <v>169</v>
      </c>
      <c r="AH337" s="150">
        <v>0</v>
      </c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</row>
    <row r="338" spans="1:60" outlineLevel="1" x14ac:dyDescent="0.2">
      <c r="A338" s="157"/>
      <c r="B338" s="158"/>
      <c r="C338" s="200" t="s">
        <v>472</v>
      </c>
      <c r="D338" s="165"/>
      <c r="E338" s="166">
        <v>0.76800000000000002</v>
      </c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 t="s">
        <v>169</v>
      </c>
      <c r="AH338" s="150">
        <v>0</v>
      </c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</row>
    <row r="339" spans="1:60" outlineLevel="1" x14ac:dyDescent="0.2">
      <c r="A339" s="157"/>
      <c r="B339" s="158"/>
      <c r="C339" s="200" t="s">
        <v>473</v>
      </c>
      <c r="D339" s="165"/>
      <c r="E339" s="166">
        <v>0.74099999999999999</v>
      </c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 t="s">
        <v>169</v>
      </c>
      <c r="AH339" s="150">
        <v>0</v>
      </c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</row>
    <row r="340" spans="1:60" outlineLevel="1" x14ac:dyDescent="0.2">
      <c r="A340" s="157"/>
      <c r="B340" s="158"/>
      <c r="C340" s="200" t="s">
        <v>465</v>
      </c>
      <c r="D340" s="165"/>
      <c r="E340" s="166">
        <v>0.15</v>
      </c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 t="s">
        <v>169</v>
      </c>
      <c r="AH340" s="150">
        <v>0</v>
      </c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</row>
    <row r="341" spans="1:60" outlineLevel="1" x14ac:dyDescent="0.2">
      <c r="A341" s="157"/>
      <c r="B341" s="158"/>
      <c r="C341" s="201" t="s">
        <v>172</v>
      </c>
      <c r="D341" s="167"/>
      <c r="E341" s="168">
        <v>4.5659999999999998</v>
      </c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 t="s">
        <v>169</v>
      </c>
      <c r="AH341" s="150">
        <v>1</v>
      </c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</row>
    <row r="342" spans="1:60" outlineLevel="1" x14ac:dyDescent="0.2">
      <c r="A342" s="157"/>
      <c r="B342" s="158"/>
      <c r="C342" s="200" t="s">
        <v>182</v>
      </c>
      <c r="D342" s="165"/>
      <c r="E342" s="166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 t="s">
        <v>169</v>
      </c>
      <c r="AH342" s="150">
        <v>0</v>
      </c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</row>
    <row r="343" spans="1:60" outlineLevel="1" x14ac:dyDescent="0.2">
      <c r="A343" s="157"/>
      <c r="B343" s="158"/>
      <c r="C343" s="200" t="s">
        <v>474</v>
      </c>
      <c r="D343" s="165"/>
      <c r="E343" s="166">
        <v>0.58499999999999996</v>
      </c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 t="s">
        <v>169</v>
      </c>
      <c r="AH343" s="150">
        <v>0</v>
      </c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</row>
    <row r="344" spans="1:60" outlineLevel="1" x14ac:dyDescent="0.2">
      <c r="A344" s="157"/>
      <c r="B344" s="158"/>
      <c r="C344" s="201" t="s">
        <v>172</v>
      </c>
      <c r="D344" s="167"/>
      <c r="E344" s="168">
        <v>0.58499999999999996</v>
      </c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 t="s">
        <v>169</v>
      </c>
      <c r="AH344" s="150">
        <v>1</v>
      </c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</row>
    <row r="345" spans="1:60" outlineLevel="1" x14ac:dyDescent="0.2">
      <c r="A345" s="180">
        <v>20</v>
      </c>
      <c r="B345" s="181" t="s">
        <v>475</v>
      </c>
      <c r="C345" s="198" t="s">
        <v>476</v>
      </c>
      <c r="D345" s="182" t="s">
        <v>318</v>
      </c>
      <c r="E345" s="183">
        <v>32.19</v>
      </c>
      <c r="F345" s="184"/>
      <c r="G345" s="185">
        <f>ROUND(E345*F345,2)</f>
        <v>0</v>
      </c>
      <c r="H345" s="184"/>
      <c r="I345" s="185">
        <f>ROUND(E345*H345,2)</f>
        <v>0</v>
      </c>
      <c r="J345" s="184"/>
      <c r="K345" s="185">
        <f>ROUND(E345*J345,2)</f>
        <v>0</v>
      </c>
      <c r="L345" s="185">
        <v>21</v>
      </c>
      <c r="M345" s="185">
        <f>G345*(1+L345/100)</f>
        <v>0</v>
      </c>
      <c r="N345" s="185">
        <v>2.12E-2</v>
      </c>
      <c r="O345" s="185">
        <f>ROUND(E345*N345,2)</f>
        <v>0.68</v>
      </c>
      <c r="P345" s="185">
        <v>0</v>
      </c>
      <c r="Q345" s="185">
        <f>ROUND(E345*P345,2)</f>
        <v>0</v>
      </c>
      <c r="R345" s="185"/>
      <c r="S345" s="185" t="s">
        <v>167</v>
      </c>
      <c r="T345" s="186" t="s">
        <v>167</v>
      </c>
      <c r="U345" s="160">
        <v>0</v>
      </c>
      <c r="V345" s="160">
        <f>ROUND(E345*U345,2)</f>
        <v>0</v>
      </c>
      <c r="W345" s="16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 t="s">
        <v>159</v>
      </c>
      <c r="AH345" s="150"/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</row>
    <row r="346" spans="1:60" outlineLevel="1" x14ac:dyDescent="0.2">
      <c r="A346" s="157"/>
      <c r="B346" s="158"/>
      <c r="C346" s="257" t="s">
        <v>187</v>
      </c>
      <c r="D346" s="258"/>
      <c r="E346" s="258"/>
      <c r="F346" s="258"/>
      <c r="G346" s="258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 t="s">
        <v>161</v>
      </c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</row>
    <row r="347" spans="1:60" outlineLevel="1" x14ac:dyDescent="0.2">
      <c r="A347" s="157"/>
      <c r="B347" s="158"/>
      <c r="C347" s="259" t="s">
        <v>50</v>
      </c>
      <c r="D347" s="260"/>
      <c r="E347" s="260"/>
      <c r="F347" s="260"/>
      <c r="G347" s="2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 t="s">
        <v>161</v>
      </c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</row>
    <row r="348" spans="1:60" outlineLevel="1" x14ac:dyDescent="0.2">
      <c r="A348" s="157"/>
      <c r="B348" s="158"/>
      <c r="C348" s="200" t="s">
        <v>477</v>
      </c>
      <c r="D348" s="165"/>
      <c r="E348" s="166">
        <v>32.19</v>
      </c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 t="s">
        <v>169</v>
      </c>
      <c r="AH348" s="150">
        <v>0</v>
      </c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</row>
    <row r="349" spans="1:60" outlineLevel="1" x14ac:dyDescent="0.2">
      <c r="A349" s="180">
        <v>21</v>
      </c>
      <c r="B349" s="181" t="s">
        <v>478</v>
      </c>
      <c r="C349" s="198" t="s">
        <v>479</v>
      </c>
      <c r="D349" s="182" t="s">
        <v>318</v>
      </c>
      <c r="E349" s="183">
        <v>150.01499999999999</v>
      </c>
      <c r="F349" s="184"/>
      <c r="G349" s="185">
        <f>ROUND(E349*F349,2)</f>
        <v>0</v>
      </c>
      <c r="H349" s="184"/>
      <c r="I349" s="185">
        <f>ROUND(E349*H349,2)</f>
        <v>0</v>
      </c>
      <c r="J349" s="184"/>
      <c r="K349" s="185">
        <f>ROUND(E349*J349,2)</f>
        <v>0</v>
      </c>
      <c r="L349" s="185">
        <v>21</v>
      </c>
      <c r="M349" s="185">
        <f>G349*(1+L349/100)</f>
        <v>0</v>
      </c>
      <c r="N349" s="185">
        <v>0</v>
      </c>
      <c r="O349" s="185">
        <f>ROUND(E349*N349,2)</f>
        <v>0</v>
      </c>
      <c r="P349" s="185">
        <v>0</v>
      </c>
      <c r="Q349" s="185">
        <f>ROUND(E349*P349,2)</f>
        <v>0</v>
      </c>
      <c r="R349" s="185"/>
      <c r="S349" s="185" t="s">
        <v>157</v>
      </c>
      <c r="T349" s="186" t="s">
        <v>158</v>
      </c>
      <c r="U349" s="160">
        <v>0</v>
      </c>
      <c r="V349" s="160">
        <f>ROUND(E349*U349,2)</f>
        <v>0</v>
      </c>
      <c r="W349" s="16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 t="s">
        <v>250</v>
      </c>
      <c r="AH349" s="150"/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</row>
    <row r="350" spans="1:60" outlineLevel="1" x14ac:dyDescent="0.2">
      <c r="A350" s="157"/>
      <c r="B350" s="158"/>
      <c r="C350" s="257" t="s">
        <v>187</v>
      </c>
      <c r="D350" s="258"/>
      <c r="E350" s="258"/>
      <c r="F350" s="258"/>
      <c r="G350" s="258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 t="s">
        <v>161</v>
      </c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</row>
    <row r="351" spans="1:60" outlineLevel="1" x14ac:dyDescent="0.2">
      <c r="A351" s="157"/>
      <c r="B351" s="158"/>
      <c r="C351" s="259" t="s">
        <v>50</v>
      </c>
      <c r="D351" s="260"/>
      <c r="E351" s="260"/>
      <c r="F351" s="260"/>
      <c r="G351" s="2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 t="s">
        <v>161</v>
      </c>
      <c r="AH351" s="150"/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</row>
    <row r="352" spans="1:60" outlineLevel="1" x14ac:dyDescent="0.2">
      <c r="A352" s="157"/>
      <c r="B352" s="158"/>
      <c r="C352" s="200" t="s">
        <v>235</v>
      </c>
      <c r="D352" s="165"/>
      <c r="E352" s="166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 t="s">
        <v>169</v>
      </c>
      <c r="AH352" s="150">
        <v>0</v>
      </c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</row>
    <row r="353" spans="1:60" outlineLevel="1" x14ac:dyDescent="0.2">
      <c r="A353" s="157"/>
      <c r="B353" s="158"/>
      <c r="C353" s="200" t="s">
        <v>480</v>
      </c>
      <c r="D353" s="165"/>
      <c r="E353" s="166">
        <v>5.98</v>
      </c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 t="s">
        <v>169</v>
      </c>
      <c r="AH353" s="150">
        <v>0</v>
      </c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</row>
    <row r="354" spans="1:60" outlineLevel="1" x14ac:dyDescent="0.2">
      <c r="A354" s="157"/>
      <c r="B354" s="158"/>
      <c r="C354" s="200" t="s">
        <v>481</v>
      </c>
      <c r="D354" s="165"/>
      <c r="E354" s="166">
        <v>14.7</v>
      </c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 t="s">
        <v>169</v>
      </c>
      <c r="AH354" s="150">
        <v>0</v>
      </c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</row>
    <row r="355" spans="1:60" outlineLevel="1" x14ac:dyDescent="0.2">
      <c r="A355" s="157"/>
      <c r="B355" s="158"/>
      <c r="C355" s="200" t="s">
        <v>482</v>
      </c>
      <c r="D355" s="165"/>
      <c r="E355" s="166">
        <v>4.42</v>
      </c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 t="s">
        <v>169</v>
      </c>
      <c r="AH355" s="150">
        <v>0</v>
      </c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</row>
    <row r="356" spans="1:60" outlineLevel="1" x14ac:dyDescent="0.2">
      <c r="A356" s="157"/>
      <c r="B356" s="158"/>
      <c r="C356" s="200" t="s">
        <v>483</v>
      </c>
      <c r="D356" s="165"/>
      <c r="E356" s="166">
        <v>1.9</v>
      </c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 t="s">
        <v>169</v>
      </c>
      <c r="AH356" s="150">
        <v>0</v>
      </c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</row>
    <row r="357" spans="1:60" outlineLevel="1" x14ac:dyDescent="0.2">
      <c r="A357" s="157"/>
      <c r="B357" s="158"/>
      <c r="C357" s="200" t="s">
        <v>484</v>
      </c>
      <c r="D357" s="165"/>
      <c r="E357" s="166">
        <v>1.5</v>
      </c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 t="s">
        <v>169</v>
      </c>
      <c r="AH357" s="150">
        <v>0</v>
      </c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</row>
    <row r="358" spans="1:60" outlineLevel="1" x14ac:dyDescent="0.2">
      <c r="A358" s="157"/>
      <c r="B358" s="158"/>
      <c r="C358" s="200" t="s">
        <v>485</v>
      </c>
      <c r="D358" s="165"/>
      <c r="E358" s="166">
        <v>5.55</v>
      </c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 t="s">
        <v>169</v>
      </c>
      <c r="AH358" s="150">
        <v>0</v>
      </c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</row>
    <row r="359" spans="1:60" outlineLevel="1" x14ac:dyDescent="0.2">
      <c r="A359" s="157"/>
      <c r="B359" s="158"/>
      <c r="C359" s="200" t="s">
        <v>486</v>
      </c>
      <c r="D359" s="165"/>
      <c r="E359" s="166">
        <v>3.65</v>
      </c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 t="s">
        <v>169</v>
      </c>
      <c r="AH359" s="150">
        <v>0</v>
      </c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</row>
    <row r="360" spans="1:60" outlineLevel="1" x14ac:dyDescent="0.2">
      <c r="A360" s="157"/>
      <c r="B360" s="158"/>
      <c r="C360" s="200" t="s">
        <v>487</v>
      </c>
      <c r="D360" s="165"/>
      <c r="E360" s="166">
        <v>3</v>
      </c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 t="s">
        <v>169</v>
      </c>
      <c r="AH360" s="150">
        <v>0</v>
      </c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</row>
    <row r="361" spans="1:60" outlineLevel="1" x14ac:dyDescent="0.2">
      <c r="A361" s="157"/>
      <c r="B361" s="158"/>
      <c r="C361" s="200" t="s">
        <v>488</v>
      </c>
      <c r="D361" s="165"/>
      <c r="E361" s="166">
        <v>4.8499999999999996</v>
      </c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 t="s">
        <v>169</v>
      </c>
      <c r="AH361" s="150">
        <v>0</v>
      </c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</row>
    <row r="362" spans="1:60" outlineLevel="1" x14ac:dyDescent="0.2">
      <c r="A362" s="157"/>
      <c r="B362" s="158"/>
      <c r="C362" s="201" t="s">
        <v>172</v>
      </c>
      <c r="D362" s="167"/>
      <c r="E362" s="168">
        <v>45.55</v>
      </c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 t="s">
        <v>169</v>
      </c>
      <c r="AH362" s="150">
        <v>1</v>
      </c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</row>
    <row r="363" spans="1:60" outlineLevel="1" x14ac:dyDescent="0.2">
      <c r="A363" s="157"/>
      <c r="B363" s="158"/>
      <c r="C363" s="200" t="s">
        <v>173</v>
      </c>
      <c r="D363" s="165"/>
      <c r="E363" s="166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 t="s">
        <v>169</v>
      </c>
      <c r="AH363" s="150">
        <v>0</v>
      </c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</row>
    <row r="364" spans="1:60" outlineLevel="1" x14ac:dyDescent="0.2">
      <c r="A364" s="157"/>
      <c r="B364" s="158"/>
      <c r="C364" s="200" t="s">
        <v>489</v>
      </c>
      <c r="D364" s="165"/>
      <c r="E364" s="166">
        <v>10.96</v>
      </c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 t="s">
        <v>169</v>
      </c>
      <c r="AH364" s="150">
        <v>0</v>
      </c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</row>
    <row r="365" spans="1:60" outlineLevel="1" x14ac:dyDescent="0.2">
      <c r="A365" s="157"/>
      <c r="B365" s="158"/>
      <c r="C365" s="200" t="s">
        <v>490</v>
      </c>
      <c r="D365" s="165"/>
      <c r="E365" s="166">
        <v>5.8</v>
      </c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 t="s">
        <v>169</v>
      </c>
      <c r="AH365" s="150">
        <v>0</v>
      </c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</row>
    <row r="366" spans="1:60" outlineLevel="1" x14ac:dyDescent="0.2">
      <c r="A366" s="157"/>
      <c r="B366" s="158"/>
      <c r="C366" s="201" t="s">
        <v>172</v>
      </c>
      <c r="D366" s="167"/>
      <c r="E366" s="168">
        <v>16.760000000000002</v>
      </c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 t="s">
        <v>169</v>
      </c>
      <c r="AH366" s="150">
        <v>1</v>
      </c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</row>
    <row r="367" spans="1:60" outlineLevel="1" x14ac:dyDescent="0.2">
      <c r="A367" s="157"/>
      <c r="B367" s="158"/>
      <c r="C367" s="200" t="s">
        <v>177</v>
      </c>
      <c r="D367" s="165"/>
      <c r="E367" s="166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 t="s">
        <v>169</v>
      </c>
      <c r="AH367" s="150">
        <v>0</v>
      </c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</row>
    <row r="368" spans="1:60" outlineLevel="1" x14ac:dyDescent="0.2">
      <c r="A368" s="157"/>
      <c r="B368" s="158"/>
      <c r="C368" s="200" t="s">
        <v>491</v>
      </c>
      <c r="D368" s="165"/>
      <c r="E368" s="166">
        <v>3.83</v>
      </c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 t="s">
        <v>169</v>
      </c>
      <c r="AH368" s="150">
        <v>0</v>
      </c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</row>
    <row r="369" spans="1:60" outlineLevel="1" x14ac:dyDescent="0.2">
      <c r="A369" s="157"/>
      <c r="B369" s="158"/>
      <c r="C369" s="200" t="s">
        <v>492</v>
      </c>
      <c r="D369" s="165"/>
      <c r="E369" s="166">
        <v>39.200000000000003</v>
      </c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 t="s">
        <v>169</v>
      </c>
      <c r="AH369" s="150">
        <v>0</v>
      </c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</row>
    <row r="370" spans="1:60" outlineLevel="1" x14ac:dyDescent="0.2">
      <c r="A370" s="157"/>
      <c r="B370" s="158"/>
      <c r="C370" s="200" t="s">
        <v>493</v>
      </c>
      <c r="D370" s="165"/>
      <c r="E370" s="166">
        <v>17.760000000000002</v>
      </c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 t="s">
        <v>169</v>
      </c>
      <c r="AH370" s="150">
        <v>0</v>
      </c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</row>
    <row r="371" spans="1:60" outlineLevel="1" x14ac:dyDescent="0.2">
      <c r="A371" s="157"/>
      <c r="B371" s="158"/>
      <c r="C371" s="200" t="s">
        <v>494</v>
      </c>
      <c r="D371" s="165"/>
      <c r="E371" s="166">
        <v>10.07</v>
      </c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 t="s">
        <v>169</v>
      </c>
      <c r="AH371" s="150">
        <v>0</v>
      </c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</row>
    <row r="372" spans="1:60" outlineLevel="1" x14ac:dyDescent="0.2">
      <c r="A372" s="157"/>
      <c r="B372" s="158"/>
      <c r="C372" s="200" t="s">
        <v>484</v>
      </c>
      <c r="D372" s="165"/>
      <c r="E372" s="166">
        <v>1.5</v>
      </c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 t="s">
        <v>169</v>
      </c>
      <c r="AH372" s="150">
        <v>0</v>
      </c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</row>
    <row r="373" spans="1:60" outlineLevel="1" x14ac:dyDescent="0.2">
      <c r="A373" s="157"/>
      <c r="B373" s="158"/>
      <c r="C373" s="201" t="s">
        <v>172</v>
      </c>
      <c r="D373" s="167"/>
      <c r="E373" s="168">
        <v>72.36</v>
      </c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 t="s">
        <v>169</v>
      </c>
      <c r="AH373" s="150">
        <v>1</v>
      </c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</row>
    <row r="374" spans="1:60" outlineLevel="1" x14ac:dyDescent="0.2">
      <c r="A374" s="157"/>
      <c r="B374" s="158"/>
      <c r="C374" s="200" t="s">
        <v>182</v>
      </c>
      <c r="D374" s="165"/>
      <c r="E374" s="166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 t="s">
        <v>169</v>
      </c>
      <c r="AH374" s="150">
        <v>0</v>
      </c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</row>
    <row r="375" spans="1:60" outlineLevel="1" x14ac:dyDescent="0.2">
      <c r="A375" s="157"/>
      <c r="B375" s="158"/>
      <c r="C375" s="200" t="s">
        <v>495</v>
      </c>
      <c r="D375" s="165"/>
      <c r="E375" s="166">
        <v>3.03</v>
      </c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 t="s">
        <v>169</v>
      </c>
      <c r="AH375" s="150">
        <v>0</v>
      </c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</row>
    <row r="376" spans="1:60" outlineLevel="1" x14ac:dyDescent="0.2">
      <c r="A376" s="157"/>
      <c r="B376" s="158"/>
      <c r="C376" s="200" t="s">
        <v>496</v>
      </c>
      <c r="D376" s="165"/>
      <c r="E376" s="166">
        <v>6.86</v>
      </c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 t="s">
        <v>169</v>
      </c>
      <c r="AH376" s="150">
        <v>0</v>
      </c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</row>
    <row r="377" spans="1:60" outlineLevel="1" x14ac:dyDescent="0.2">
      <c r="A377" s="157"/>
      <c r="B377" s="158"/>
      <c r="C377" s="200" t="s">
        <v>497</v>
      </c>
      <c r="D377" s="165"/>
      <c r="E377" s="166">
        <v>5.4550000000000001</v>
      </c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 t="s">
        <v>169</v>
      </c>
      <c r="AH377" s="150">
        <v>0</v>
      </c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</row>
    <row r="378" spans="1:60" outlineLevel="1" x14ac:dyDescent="0.2">
      <c r="A378" s="157"/>
      <c r="B378" s="158"/>
      <c r="C378" s="201" t="s">
        <v>172</v>
      </c>
      <c r="D378" s="167"/>
      <c r="E378" s="168">
        <v>15.345000000000001</v>
      </c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 t="s">
        <v>169</v>
      </c>
      <c r="AH378" s="150">
        <v>1</v>
      </c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</row>
    <row r="379" spans="1:60" outlineLevel="1" x14ac:dyDescent="0.2">
      <c r="A379" s="180">
        <v>22</v>
      </c>
      <c r="B379" s="181" t="s">
        <v>498</v>
      </c>
      <c r="C379" s="198" t="s">
        <v>499</v>
      </c>
      <c r="D379" s="182" t="s">
        <v>318</v>
      </c>
      <c r="E379" s="183">
        <v>32.19</v>
      </c>
      <c r="F379" s="184"/>
      <c r="G379" s="185">
        <f>ROUND(E379*F379,2)</f>
        <v>0</v>
      </c>
      <c r="H379" s="184"/>
      <c r="I379" s="185">
        <f>ROUND(E379*H379,2)</f>
        <v>0</v>
      </c>
      <c r="J379" s="184"/>
      <c r="K379" s="185">
        <f>ROUND(E379*J379,2)</f>
        <v>0</v>
      </c>
      <c r="L379" s="185">
        <v>21</v>
      </c>
      <c r="M379" s="185">
        <f>G379*(1+L379/100)</f>
        <v>0</v>
      </c>
      <c r="N379" s="185">
        <v>0</v>
      </c>
      <c r="O379" s="185">
        <f>ROUND(E379*N379,2)</f>
        <v>0</v>
      </c>
      <c r="P379" s="185">
        <v>0</v>
      </c>
      <c r="Q379" s="185">
        <f>ROUND(E379*P379,2)</f>
        <v>0</v>
      </c>
      <c r="R379" s="185"/>
      <c r="S379" s="185" t="s">
        <v>157</v>
      </c>
      <c r="T379" s="186" t="s">
        <v>158</v>
      </c>
      <c r="U379" s="160">
        <v>0</v>
      </c>
      <c r="V379" s="160">
        <f>ROUND(E379*U379,2)</f>
        <v>0</v>
      </c>
      <c r="W379" s="16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 t="s">
        <v>159</v>
      </c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</row>
    <row r="380" spans="1:60" outlineLevel="1" x14ac:dyDescent="0.2">
      <c r="A380" s="157"/>
      <c r="B380" s="158"/>
      <c r="C380" s="257" t="s">
        <v>187</v>
      </c>
      <c r="D380" s="258"/>
      <c r="E380" s="258"/>
      <c r="F380" s="258"/>
      <c r="G380" s="258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 t="s">
        <v>161</v>
      </c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</row>
    <row r="381" spans="1:60" outlineLevel="1" x14ac:dyDescent="0.2">
      <c r="A381" s="157"/>
      <c r="B381" s="158"/>
      <c r="C381" s="259" t="s">
        <v>50</v>
      </c>
      <c r="D381" s="260"/>
      <c r="E381" s="260"/>
      <c r="F381" s="260"/>
      <c r="G381" s="2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 t="s">
        <v>161</v>
      </c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</row>
    <row r="382" spans="1:60" outlineLevel="1" x14ac:dyDescent="0.2">
      <c r="A382" s="157"/>
      <c r="B382" s="158"/>
      <c r="C382" s="200" t="s">
        <v>500</v>
      </c>
      <c r="D382" s="165"/>
      <c r="E382" s="166">
        <v>32.19</v>
      </c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 t="s">
        <v>169</v>
      </c>
      <c r="AH382" s="150">
        <v>0</v>
      </c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</row>
    <row r="383" spans="1:60" outlineLevel="1" x14ac:dyDescent="0.2">
      <c r="A383" s="180">
        <v>23</v>
      </c>
      <c r="B383" s="181" t="s">
        <v>501</v>
      </c>
      <c r="C383" s="198" t="s">
        <v>502</v>
      </c>
      <c r="D383" s="182" t="s">
        <v>503</v>
      </c>
      <c r="E383" s="183">
        <v>8</v>
      </c>
      <c r="F383" s="184"/>
      <c r="G383" s="185">
        <f>ROUND(E383*F383,2)</f>
        <v>0</v>
      </c>
      <c r="H383" s="184"/>
      <c r="I383" s="185">
        <f>ROUND(E383*H383,2)</f>
        <v>0</v>
      </c>
      <c r="J383" s="184"/>
      <c r="K383" s="185">
        <f>ROUND(E383*J383,2)</f>
        <v>0</v>
      </c>
      <c r="L383" s="185">
        <v>21</v>
      </c>
      <c r="M383" s="185">
        <f>G383*(1+L383/100)</f>
        <v>0</v>
      </c>
      <c r="N383" s="185">
        <v>0</v>
      </c>
      <c r="O383" s="185">
        <f>ROUND(E383*N383,2)</f>
        <v>0</v>
      </c>
      <c r="P383" s="185">
        <v>0</v>
      </c>
      <c r="Q383" s="185">
        <f>ROUND(E383*P383,2)</f>
        <v>0</v>
      </c>
      <c r="R383" s="185"/>
      <c r="S383" s="185" t="s">
        <v>157</v>
      </c>
      <c r="T383" s="186" t="s">
        <v>158</v>
      </c>
      <c r="U383" s="160">
        <v>0</v>
      </c>
      <c r="V383" s="160">
        <f>ROUND(E383*U383,2)</f>
        <v>0</v>
      </c>
      <c r="W383" s="16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 t="s">
        <v>159</v>
      </c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</row>
    <row r="384" spans="1:60" outlineLevel="1" x14ac:dyDescent="0.2">
      <c r="A384" s="157"/>
      <c r="B384" s="158"/>
      <c r="C384" s="257" t="s">
        <v>692</v>
      </c>
      <c r="D384" s="258"/>
      <c r="E384" s="258"/>
      <c r="F384" s="258"/>
      <c r="G384" s="258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 t="s">
        <v>161</v>
      </c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</row>
    <row r="385" spans="1:60" outlineLevel="1" x14ac:dyDescent="0.2">
      <c r="A385" s="157"/>
      <c r="B385" s="158"/>
      <c r="C385" s="199" t="s">
        <v>162</v>
      </c>
      <c r="D385" s="162"/>
      <c r="E385" s="163"/>
      <c r="F385" s="164"/>
      <c r="G385" s="164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 t="s">
        <v>161</v>
      </c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</row>
    <row r="386" spans="1:60" outlineLevel="1" x14ac:dyDescent="0.2">
      <c r="A386" s="157"/>
      <c r="B386" s="158"/>
      <c r="C386" s="259" t="s">
        <v>187</v>
      </c>
      <c r="D386" s="260"/>
      <c r="E386" s="260"/>
      <c r="F386" s="260"/>
      <c r="G386" s="2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 t="s">
        <v>161</v>
      </c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</row>
    <row r="387" spans="1:60" outlineLevel="1" x14ac:dyDescent="0.2">
      <c r="A387" s="157"/>
      <c r="B387" s="158"/>
      <c r="C387" s="259" t="s">
        <v>50</v>
      </c>
      <c r="D387" s="260"/>
      <c r="E387" s="260"/>
      <c r="F387" s="260"/>
      <c r="G387" s="2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 t="s">
        <v>161</v>
      </c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</row>
    <row r="388" spans="1:60" outlineLevel="1" x14ac:dyDescent="0.2">
      <c r="A388" s="180">
        <v>24</v>
      </c>
      <c r="B388" s="181" t="s">
        <v>504</v>
      </c>
      <c r="C388" s="198" t="s">
        <v>505</v>
      </c>
      <c r="D388" s="182" t="s">
        <v>318</v>
      </c>
      <c r="E388" s="183">
        <v>20</v>
      </c>
      <c r="F388" s="184"/>
      <c r="G388" s="185">
        <f>ROUND(E388*F388,2)</f>
        <v>0</v>
      </c>
      <c r="H388" s="184"/>
      <c r="I388" s="185">
        <f>ROUND(E388*H388,2)</f>
        <v>0</v>
      </c>
      <c r="J388" s="184"/>
      <c r="K388" s="185">
        <f>ROUND(E388*J388,2)</f>
        <v>0</v>
      </c>
      <c r="L388" s="185">
        <v>21</v>
      </c>
      <c r="M388" s="185">
        <f>G388*(1+L388/100)</f>
        <v>0</v>
      </c>
      <c r="N388" s="185">
        <v>0</v>
      </c>
      <c r="O388" s="185">
        <f>ROUND(E388*N388,2)</f>
        <v>0</v>
      </c>
      <c r="P388" s="185">
        <v>0</v>
      </c>
      <c r="Q388" s="185">
        <f>ROUND(E388*P388,2)</f>
        <v>0</v>
      </c>
      <c r="R388" s="185"/>
      <c r="S388" s="185" t="s">
        <v>157</v>
      </c>
      <c r="T388" s="186" t="s">
        <v>158</v>
      </c>
      <c r="U388" s="160">
        <v>0</v>
      </c>
      <c r="V388" s="160">
        <f>ROUND(E388*U388,2)</f>
        <v>0</v>
      </c>
      <c r="W388" s="16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 t="s">
        <v>224</v>
      </c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</row>
    <row r="389" spans="1:60" ht="22.5" outlineLevel="1" x14ac:dyDescent="0.2">
      <c r="A389" s="157"/>
      <c r="B389" s="158"/>
      <c r="C389" s="257" t="s">
        <v>506</v>
      </c>
      <c r="D389" s="258"/>
      <c r="E389" s="258"/>
      <c r="F389" s="258"/>
      <c r="G389" s="258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 t="s">
        <v>161</v>
      </c>
      <c r="AH389" s="150"/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87" t="str">
        <f>C389</f>
        <v>- funkční rozvody, které je nutné ponechat, budou zabudovány do zateplovacího systému (bude dopřesněno ve spolupráci s uživatelem objektu) – volně vedené kabely po fasádě budou uloženy do plastových chrániček</v>
      </c>
      <c r="BB389" s="150"/>
      <c r="BC389" s="150"/>
      <c r="BD389" s="150"/>
      <c r="BE389" s="150"/>
      <c r="BF389" s="150"/>
      <c r="BG389" s="150"/>
      <c r="BH389" s="150"/>
    </row>
    <row r="390" spans="1:60" outlineLevel="1" x14ac:dyDescent="0.2">
      <c r="A390" s="157"/>
      <c r="B390" s="158"/>
      <c r="C390" s="259" t="s">
        <v>507</v>
      </c>
      <c r="D390" s="260"/>
      <c r="E390" s="260"/>
      <c r="F390" s="260"/>
      <c r="G390" s="2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 t="s">
        <v>161</v>
      </c>
      <c r="AH390" s="150"/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150"/>
      <c r="BD390" s="150"/>
      <c r="BE390" s="150"/>
      <c r="BF390" s="150"/>
      <c r="BG390" s="150"/>
      <c r="BH390" s="150"/>
    </row>
    <row r="391" spans="1:60" outlineLevel="1" x14ac:dyDescent="0.2">
      <c r="A391" s="157"/>
      <c r="B391" s="158"/>
      <c r="C391" s="199" t="s">
        <v>162</v>
      </c>
      <c r="D391" s="162"/>
      <c r="E391" s="163"/>
      <c r="F391" s="164"/>
      <c r="G391" s="164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 t="s">
        <v>161</v>
      </c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150"/>
      <c r="BD391" s="150"/>
      <c r="BE391" s="150"/>
      <c r="BF391" s="150"/>
      <c r="BG391" s="150"/>
      <c r="BH391" s="150"/>
    </row>
    <row r="392" spans="1:60" outlineLevel="1" x14ac:dyDescent="0.2">
      <c r="A392" s="157"/>
      <c r="B392" s="158"/>
      <c r="C392" s="259" t="s">
        <v>187</v>
      </c>
      <c r="D392" s="260"/>
      <c r="E392" s="260"/>
      <c r="F392" s="260"/>
      <c r="G392" s="2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 t="s">
        <v>161</v>
      </c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</row>
    <row r="393" spans="1:60" outlineLevel="1" x14ac:dyDescent="0.2">
      <c r="A393" s="157"/>
      <c r="B393" s="158"/>
      <c r="C393" s="259" t="s">
        <v>50</v>
      </c>
      <c r="D393" s="260"/>
      <c r="E393" s="260"/>
      <c r="F393" s="260"/>
      <c r="G393" s="2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 t="s">
        <v>161</v>
      </c>
      <c r="AH393" s="150"/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</row>
    <row r="394" spans="1:60" x14ac:dyDescent="0.2">
      <c r="A394" s="174" t="s">
        <v>153</v>
      </c>
      <c r="B394" s="175" t="s">
        <v>83</v>
      </c>
      <c r="C394" s="197" t="s">
        <v>84</v>
      </c>
      <c r="D394" s="176"/>
      <c r="E394" s="177"/>
      <c r="F394" s="178"/>
      <c r="G394" s="178">
        <f>SUMIF(AG395:AG476,"&lt;&gt;NOR",G395:G476)</f>
        <v>0</v>
      </c>
      <c r="H394" s="178"/>
      <c r="I394" s="178">
        <f>SUM(I395:I476)</f>
        <v>0</v>
      </c>
      <c r="J394" s="178"/>
      <c r="K394" s="178">
        <f>SUM(K395:K476)</f>
        <v>0</v>
      </c>
      <c r="L394" s="178"/>
      <c r="M394" s="178">
        <f>SUM(M395:M476)</f>
        <v>0</v>
      </c>
      <c r="N394" s="178"/>
      <c r="O394" s="178">
        <f>SUM(O395:O476)</f>
        <v>13.39</v>
      </c>
      <c r="P394" s="178"/>
      <c r="Q394" s="178">
        <f>SUM(Q395:Q476)</f>
        <v>0</v>
      </c>
      <c r="R394" s="178"/>
      <c r="S394" s="178"/>
      <c r="T394" s="179"/>
      <c r="U394" s="173"/>
      <c r="V394" s="173">
        <f>SUM(V395:V476)</f>
        <v>0</v>
      </c>
      <c r="W394" s="173"/>
      <c r="AG394" t="s">
        <v>154</v>
      </c>
    </row>
    <row r="395" spans="1:60" outlineLevel="1" x14ac:dyDescent="0.2">
      <c r="A395" s="180">
        <v>25</v>
      </c>
      <c r="B395" s="181" t="s">
        <v>508</v>
      </c>
      <c r="C395" s="198" t="s">
        <v>509</v>
      </c>
      <c r="D395" s="182" t="s">
        <v>166</v>
      </c>
      <c r="E395" s="183">
        <v>598.26747</v>
      </c>
      <c r="F395" s="184"/>
      <c r="G395" s="185">
        <f>ROUND(E395*F395,2)</f>
        <v>0</v>
      </c>
      <c r="H395" s="184"/>
      <c r="I395" s="185">
        <f>ROUND(E395*H395,2)</f>
        <v>0</v>
      </c>
      <c r="J395" s="184"/>
      <c r="K395" s="185">
        <f>ROUND(E395*J395,2)</f>
        <v>0</v>
      </c>
      <c r="L395" s="185">
        <v>21</v>
      </c>
      <c r="M395" s="185">
        <f>G395*(1+L395/100)</f>
        <v>0</v>
      </c>
      <c r="N395" s="185">
        <v>1.8380000000000001E-2</v>
      </c>
      <c r="O395" s="185">
        <f>ROUND(E395*N395,2)</f>
        <v>11</v>
      </c>
      <c r="P395" s="185">
        <v>0</v>
      </c>
      <c r="Q395" s="185">
        <f>ROUND(E395*P395,2)</f>
        <v>0</v>
      </c>
      <c r="R395" s="185"/>
      <c r="S395" s="185" t="s">
        <v>167</v>
      </c>
      <c r="T395" s="186" t="s">
        <v>167</v>
      </c>
      <c r="U395" s="160">
        <v>0</v>
      </c>
      <c r="V395" s="160">
        <f>ROUND(E395*U395,2)</f>
        <v>0</v>
      </c>
      <c r="W395" s="16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 t="s">
        <v>159</v>
      </c>
      <c r="AH395" s="150"/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</row>
    <row r="396" spans="1:60" outlineLevel="1" x14ac:dyDescent="0.2">
      <c r="A396" s="157"/>
      <c r="B396" s="158"/>
      <c r="C396" s="257" t="s">
        <v>510</v>
      </c>
      <c r="D396" s="258"/>
      <c r="E396" s="258"/>
      <c r="F396" s="258"/>
      <c r="G396" s="258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 t="s">
        <v>161</v>
      </c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</row>
    <row r="397" spans="1:60" outlineLevel="1" x14ac:dyDescent="0.2">
      <c r="A397" s="157"/>
      <c r="B397" s="158"/>
      <c r="C397" s="199" t="s">
        <v>162</v>
      </c>
      <c r="D397" s="162"/>
      <c r="E397" s="163"/>
      <c r="F397" s="164"/>
      <c r="G397" s="164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 t="s">
        <v>161</v>
      </c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</row>
    <row r="398" spans="1:60" outlineLevel="1" x14ac:dyDescent="0.2">
      <c r="A398" s="157"/>
      <c r="B398" s="158"/>
      <c r="C398" s="259" t="s">
        <v>187</v>
      </c>
      <c r="D398" s="260"/>
      <c r="E398" s="260"/>
      <c r="F398" s="260"/>
      <c r="G398" s="2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 t="s">
        <v>161</v>
      </c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</row>
    <row r="399" spans="1:60" outlineLevel="1" x14ac:dyDescent="0.2">
      <c r="A399" s="157"/>
      <c r="B399" s="158"/>
      <c r="C399" s="259" t="s">
        <v>50</v>
      </c>
      <c r="D399" s="260"/>
      <c r="E399" s="260"/>
      <c r="F399" s="260"/>
      <c r="G399" s="2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 t="s">
        <v>161</v>
      </c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</row>
    <row r="400" spans="1:60" outlineLevel="1" x14ac:dyDescent="0.2">
      <c r="A400" s="157"/>
      <c r="B400" s="158"/>
      <c r="C400" s="200" t="s">
        <v>235</v>
      </c>
      <c r="D400" s="165"/>
      <c r="E400" s="166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 t="s">
        <v>169</v>
      </c>
      <c r="AH400" s="150">
        <v>0</v>
      </c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</row>
    <row r="401" spans="1:60" outlineLevel="1" x14ac:dyDescent="0.2">
      <c r="A401" s="157"/>
      <c r="B401" s="158"/>
      <c r="C401" s="200" t="s">
        <v>511</v>
      </c>
      <c r="D401" s="165"/>
      <c r="E401" s="166">
        <v>88.088179999999994</v>
      </c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 t="s">
        <v>169</v>
      </c>
      <c r="AH401" s="150">
        <v>0</v>
      </c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</row>
    <row r="402" spans="1:60" outlineLevel="1" x14ac:dyDescent="0.2">
      <c r="A402" s="157"/>
      <c r="B402" s="158"/>
      <c r="C402" s="200" t="s">
        <v>512</v>
      </c>
      <c r="D402" s="165"/>
      <c r="E402" s="166">
        <v>36.356000000000002</v>
      </c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 t="s">
        <v>169</v>
      </c>
      <c r="AH402" s="150">
        <v>0</v>
      </c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</row>
    <row r="403" spans="1:60" outlineLevel="1" x14ac:dyDescent="0.2">
      <c r="A403" s="157"/>
      <c r="B403" s="158"/>
      <c r="C403" s="200" t="s">
        <v>513</v>
      </c>
      <c r="D403" s="165"/>
      <c r="E403" s="166">
        <v>15.117699999999999</v>
      </c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 t="s">
        <v>169</v>
      </c>
      <c r="AH403" s="150">
        <v>0</v>
      </c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</row>
    <row r="404" spans="1:60" outlineLevel="1" x14ac:dyDescent="0.2">
      <c r="A404" s="157"/>
      <c r="B404" s="158"/>
      <c r="C404" s="201" t="s">
        <v>172</v>
      </c>
      <c r="D404" s="167"/>
      <c r="E404" s="168">
        <v>139.56188</v>
      </c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 t="s">
        <v>169</v>
      </c>
      <c r="AH404" s="150">
        <v>1</v>
      </c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</row>
    <row r="405" spans="1:60" outlineLevel="1" x14ac:dyDescent="0.2">
      <c r="A405" s="157"/>
      <c r="B405" s="158"/>
      <c r="C405" s="200" t="s">
        <v>173</v>
      </c>
      <c r="D405" s="165"/>
      <c r="E405" s="166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 t="s">
        <v>169</v>
      </c>
      <c r="AH405" s="150">
        <v>0</v>
      </c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</row>
    <row r="406" spans="1:60" outlineLevel="1" x14ac:dyDescent="0.2">
      <c r="A406" s="157"/>
      <c r="B406" s="158"/>
      <c r="C406" s="200" t="s">
        <v>514</v>
      </c>
      <c r="D406" s="165"/>
      <c r="E406" s="166">
        <v>23.695799999999998</v>
      </c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 t="s">
        <v>169</v>
      </c>
      <c r="AH406" s="150">
        <v>0</v>
      </c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</row>
    <row r="407" spans="1:60" outlineLevel="1" x14ac:dyDescent="0.2">
      <c r="A407" s="157"/>
      <c r="B407" s="158"/>
      <c r="C407" s="200" t="s">
        <v>515</v>
      </c>
      <c r="D407" s="165"/>
      <c r="E407" s="166">
        <v>128.4605</v>
      </c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 t="s">
        <v>169</v>
      </c>
      <c r="AH407" s="150">
        <v>0</v>
      </c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</row>
    <row r="408" spans="1:60" outlineLevel="1" x14ac:dyDescent="0.2">
      <c r="A408" s="157"/>
      <c r="B408" s="158"/>
      <c r="C408" s="201" t="s">
        <v>172</v>
      </c>
      <c r="D408" s="167"/>
      <c r="E408" s="168">
        <v>152.15629999999999</v>
      </c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 t="s">
        <v>169</v>
      </c>
      <c r="AH408" s="150">
        <v>1</v>
      </c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</row>
    <row r="409" spans="1:60" outlineLevel="1" x14ac:dyDescent="0.2">
      <c r="A409" s="157"/>
      <c r="B409" s="158"/>
      <c r="C409" s="200" t="s">
        <v>177</v>
      </c>
      <c r="D409" s="165"/>
      <c r="E409" s="166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 t="s">
        <v>169</v>
      </c>
      <c r="AH409" s="150">
        <v>0</v>
      </c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</row>
    <row r="410" spans="1:60" outlineLevel="1" x14ac:dyDescent="0.2">
      <c r="A410" s="157"/>
      <c r="B410" s="158"/>
      <c r="C410" s="200" t="s">
        <v>516</v>
      </c>
      <c r="D410" s="165"/>
      <c r="E410" s="166">
        <v>148.04</v>
      </c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 t="s">
        <v>169</v>
      </c>
      <c r="AH410" s="150">
        <v>0</v>
      </c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</row>
    <row r="411" spans="1:60" outlineLevel="1" x14ac:dyDescent="0.2">
      <c r="A411" s="157"/>
      <c r="B411" s="158"/>
      <c r="C411" s="200" t="s">
        <v>513</v>
      </c>
      <c r="D411" s="165"/>
      <c r="E411" s="166">
        <v>15.117699999999999</v>
      </c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 t="s">
        <v>169</v>
      </c>
      <c r="AH411" s="150">
        <v>0</v>
      </c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</row>
    <row r="412" spans="1:60" outlineLevel="1" x14ac:dyDescent="0.2">
      <c r="A412" s="157"/>
      <c r="B412" s="158"/>
      <c r="C412" s="201" t="s">
        <v>172</v>
      </c>
      <c r="D412" s="167"/>
      <c r="E412" s="168">
        <v>163.15770000000001</v>
      </c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 t="s">
        <v>169</v>
      </c>
      <c r="AH412" s="150">
        <v>1</v>
      </c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</row>
    <row r="413" spans="1:60" outlineLevel="1" x14ac:dyDescent="0.2">
      <c r="A413" s="157"/>
      <c r="B413" s="158"/>
      <c r="C413" s="200" t="s">
        <v>517</v>
      </c>
      <c r="D413" s="165"/>
      <c r="E413" s="166">
        <v>143.39160000000001</v>
      </c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 t="s">
        <v>169</v>
      </c>
      <c r="AH413" s="150">
        <v>0</v>
      </c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</row>
    <row r="414" spans="1:60" outlineLevel="1" x14ac:dyDescent="0.2">
      <c r="A414" s="157"/>
      <c r="B414" s="158"/>
      <c r="C414" s="201" t="s">
        <v>172</v>
      </c>
      <c r="D414" s="167"/>
      <c r="E414" s="168">
        <v>143.39160000000001</v>
      </c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 t="s">
        <v>169</v>
      </c>
      <c r="AH414" s="150">
        <v>1</v>
      </c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</row>
    <row r="415" spans="1:60" outlineLevel="1" x14ac:dyDescent="0.2">
      <c r="A415" s="180">
        <v>26</v>
      </c>
      <c r="B415" s="181" t="s">
        <v>518</v>
      </c>
      <c r="C415" s="198" t="s">
        <v>519</v>
      </c>
      <c r="D415" s="182" t="s">
        <v>166</v>
      </c>
      <c r="E415" s="183">
        <v>1196.56</v>
      </c>
      <c r="F415" s="184"/>
      <c r="G415" s="185">
        <f>ROUND(E415*F415,2)</f>
        <v>0</v>
      </c>
      <c r="H415" s="184"/>
      <c r="I415" s="185">
        <f>ROUND(E415*H415,2)</f>
        <v>0</v>
      </c>
      <c r="J415" s="184"/>
      <c r="K415" s="185">
        <f>ROUND(E415*J415,2)</f>
        <v>0</v>
      </c>
      <c r="L415" s="185">
        <v>21</v>
      </c>
      <c r="M415" s="185">
        <f>G415*(1+L415/100)</f>
        <v>0</v>
      </c>
      <c r="N415" s="185">
        <v>9.5E-4</v>
      </c>
      <c r="O415" s="185">
        <f>ROUND(E415*N415,2)</f>
        <v>1.1399999999999999</v>
      </c>
      <c r="P415" s="185">
        <v>0</v>
      </c>
      <c r="Q415" s="185">
        <f>ROUND(E415*P415,2)</f>
        <v>0</v>
      </c>
      <c r="R415" s="185"/>
      <c r="S415" s="185" t="s">
        <v>167</v>
      </c>
      <c r="T415" s="186" t="s">
        <v>167</v>
      </c>
      <c r="U415" s="160">
        <v>0</v>
      </c>
      <c r="V415" s="160">
        <f>ROUND(E415*U415,2)</f>
        <v>0</v>
      </c>
      <c r="W415" s="16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 t="s">
        <v>159</v>
      </c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</row>
    <row r="416" spans="1:60" outlineLevel="1" x14ac:dyDescent="0.2">
      <c r="A416" s="157"/>
      <c r="B416" s="158"/>
      <c r="C416" s="200" t="s">
        <v>520</v>
      </c>
      <c r="D416" s="165"/>
      <c r="E416" s="166">
        <v>1196.56</v>
      </c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 t="s">
        <v>169</v>
      </c>
      <c r="AH416" s="150">
        <v>0</v>
      </c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</row>
    <row r="417" spans="1:60" outlineLevel="1" x14ac:dyDescent="0.2">
      <c r="A417" s="180">
        <v>27</v>
      </c>
      <c r="B417" s="181" t="s">
        <v>521</v>
      </c>
      <c r="C417" s="198" t="s">
        <v>522</v>
      </c>
      <c r="D417" s="182" t="s">
        <v>166</v>
      </c>
      <c r="E417" s="183">
        <v>598.26747</v>
      </c>
      <c r="F417" s="184"/>
      <c r="G417" s="185">
        <f>ROUND(E417*F417,2)</f>
        <v>0</v>
      </c>
      <c r="H417" s="184"/>
      <c r="I417" s="185">
        <f>ROUND(E417*H417,2)</f>
        <v>0</v>
      </c>
      <c r="J417" s="184"/>
      <c r="K417" s="185">
        <f>ROUND(E417*J417,2)</f>
        <v>0</v>
      </c>
      <c r="L417" s="185">
        <v>21</v>
      </c>
      <c r="M417" s="185">
        <f>G417*(1+L417/100)</f>
        <v>0</v>
      </c>
      <c r="N417" s="185">
        <v>0</v>
      </c>
      <c r="O417" s="185">
        <f>ROUND(E417*N417,2)</f>
        <v>0</v>
      </c>
      <c r="P417" s="185">
        <v>0</v>
      </c>
      <c r="Q417" s="185">
        <f>ROUND(E417*P417,2)</f>
        <v>0</v>
      </c>
      <c r="R417" s="185"/>
      <c r="S417" s="185" t="s">
        <v>167</v>
      </c>
      <c r="T417" s="186" t="s">
        <v>167</v>
      </c>
      <c r="U417" s="160">
        <v>0</v>
      </c>
      <c r="V417" s="160">
        <f>ROUND(E417*U417,2)</f>
        <v>0</v>
      </c>
      <c r="W417" s="16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 t="s">
        <v>159</v>
      </c>
      <c r="AH417" s="150"/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150"/>
      <c r="BD417" s="150"/>
      <c r="BE417" s="150"/>
      <c r="BF417" s="150"/>
      <c r="BG417" s="150"/>
      <c r="BH417" s="150"/>
    </row>
    <row r="418" spans="1:60" outlineLevel="1" x14ac:dyDescent="0.2">
      <c r="A418" s="157"/>
      <c r="B418" s="158"/>
      <c r="C418" s="200" t="s">
        <v>235</v>
      </c>
      <c r="D418" s="165"/>
      <c r="E418" s="166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 t="s">
        <v>169</v>
      </c>
      <c r="AH418" s="150">
        <v>0</v>
      </c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</row>
    <row r="419" spans="1:60" outlineLevel="1" x14ac:dyDescent="0.2">
      <c r="A419" s="157"/>
      <c r="B419" s="158"/>
      <c r="C419" s="200" t="s">
        <v>511</v>
      </c>
      <c r="D419" s="165"/>
      <c r="E419" s="166">
        <v>88.088179999999994</v>
      </c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 t="s">
        <v>169</v>
      </c>
      <c r="AH419" s="150">
        <v>0</v>
      </c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</row>
    <row r="420" spans="1:60" outlineLevel="1" x14ac:dyDescent="0.2">
      <c r="A420" s="157"/>
      <c r="B420" s="158"/>
      <c r="C420" s="200" t="s">
        <v>512</v>
      </c>
      <c r="D420" s="165"/>
      <c r="E420" s="166">
        <v>36.356000000000002</v>
      </c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 t="s">
        <v>169</v>
      </c>
      <c r="AH420" s="150">
        <v>0</v>
      </c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</row>
    <row r="421" spans="1:60" outlineLevel="1" x14ac:dyDescent="0.2">
      <c r="A421" s="157"/>
      <c r="B421" s="158"/>
      <c r="C421" s="200" t="s">
        <v>513</v>
      </c>
      <c r="D421" s="165"/>
      <c r="E421" s="166">
        <v>15.117699999999999</v>
      </c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 t="s">
        <v>169</v>
      </c>
      <c r="AH421" s="150">
        <v>0</v>
      </c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</row>
    <row r="422" spans="1:60" outlineLevel="1" x14ac:dyDescent="0.2">
      <c r="A422" s="157"/>
      <c r="B422" s="158"/>
      <c r="C422" s="201" t="s">
        <v>172</v>
      </c>
      <c r="D422" s="167"/>
      <c r="E422" s="168">
        <v>139.56188</v>
      </c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 t="s">
        <v>169</v>
      </c>
      <c r="AH422" s="150">
        <v>1</v>
      </c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</row>
    <row r="423" spans="1:60" outlineLevel="1" x14ac:dyDescent="0.2">
      <c r="A423" s="157"/>
      <c r="B423" s="158"/>
      <c r="C423" s="200" t="s">
        <v>173</v>
      </c>
      <c r="D423" s="165"/>
      <c r="E423" s="166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 t="s">
        <v>169</v>
      </c>
      <c r="AH423" s="150">
        <v>0</v>
      </c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</row>
    <row r="424" spans="1:60" outlineLevel="1" x14ac:dyDescent="0.2">
      <c r="A424" s="157"/>
      <c r="B424" s="158"/>
      <c r="C424" s="200" t="s">
        <v>514</v>
      </c>
      <c r="D424" s="165"/>
      <c r="E424" s="166">
        <v>23.695799999999998</v>
      </c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 t="s">
        <v>169</v>
      </c>
      <c r="AH424" s="150">
        <v>0</v>
      </c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</row>
    <row r="425" spans="1:60" outlineLevel="1" x14ac:dyDescent="0.2">
      <c r="A425" s="157"/>
      <c r="B425" s="158"/>
      <c r="C425" s="200" t="s">
        <v>515</v>
      </c>
      <c r="D425" s="165"/>
      <c r="E425" s="166">
        <v>128.4605</v>
      </c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 t="s">
        <v>169</v>
      </c>
      <c r="AH425" s="150">
        <v>0</v>
      </c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</row>
    <row r="426" spans="1:60" outlineLevel="1" x14ac:dyDescent="0.2">
      <c r="A426" s="157"/>
      <c r="B426" s="158"/>
      <c r="C426" s="201" t="s">
        <v>172</v>
      </c>
      <c r="D426" s="167"/>
      <c r="E426" s="168">
        <v>152.15629999999999</v>
      </c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 t="s">
        <v>169</v>
      </c>
      <c r="AH426" s="150">
        <v>1</v>
      </c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</row>
    <row r="427" spans="1:60" outlineLevel="1" x14ac:dyDescent="0.2">
      <c r="A427" s="157"/>
      <c r="B427" s="158"/>
      <c r="C427" s="200" t="s">
        <v>177</v>
      </c>
      <c r="D427" s="165"/>
      <c r="E427" s="166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 t="s">
        <v>169</v>
      </c>
      <c r="AH427" s="150">
        <v>0</v>
      </c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</row>
    <row r="428" spans="1:60" outlineLevel="1" x14ac:dyDescent="0.2">
      <c r="A428" s="157"/>
      <c r="B428" s="158"/>
      <c r="C428" s="200" t="s">
        <v>516</v>
      </c>
      <c r="D428" s="165"/>
      <c r="E428" s="166">
        <v>148.04</v>
      </c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 t="s">
        <v>169</v>
      </c>
      <c r="AH428" s="150">
        <v>0</v>
      </c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</row>
    <row r="429" spans="1:60" outlineLevel="1" x14ac:dyDescent="0.2">
      <c r="A429" s="157"/>
      <c r="B429" s="158"/>
      <c r="C429" s="200" t="s">
        <v>513</v>
      </c>
      <c r="D429" s="165"/>
      <c r="E429" s="166">
        <v>15.117699999999999</v>
      </c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 t="s">
        <v>169</v>
      </c>
      <c r="AH429" s="150">
        <v>0</v>
      </c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</row>
    <row r="430" spans="1:60" outlineLevel="1" x14ac:dyDescent="0.2">
      <c r="A430" s="157"/>
      <c r="B430" s="158"/>
      <c r="C430" s="201" t="s">
        <v>172</v>
      </c>
      <c r="D430" s="167"/>
      <c r="E430" s="168">
        <v>163.15770000000001</v>
      </c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 t="s">
        <v>169</v>
      </c>
      <c r="AH430" s="150">
        <v>1</v>
      </c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</row>
    <row r="431" spans="1:60" outlineLevel="1" x14ac:dyDescent="0.2">
      <c r="A431" s="157"/>
      <c r="B431" s="158"/>
      <c r="C431" s="200" t="s">
        <v>517</v>
      </c>
      <c r="D431" s="165"/>
      <c r="E431" s="166">
        <v>143.39160000000001</v>
      </c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 t="s">
        <v>169</v>
      </c>
      <c r="AH431" s="150">
        <v>0</v>
      </c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</row>
    <row r="432" spans="1:60" outlineLevel="1" x14ac:dyDescent="0.2">
      <c r="A432" s="157"/>
      <c r="B432" s="158"/>
      <c r="C432" s="201" t="s">
        <v>172</v>
      </c>
      <c r="D432" s="167"/>
      <c r="E432" s="168">
        <v>143.39160000000001</v>
      </c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 t="s">
        <v>169</v>
      </c>
      <c r="AH432" s="150">
        <v>1</v>
      </c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150"/>
      <c r="BD432" s="150"/>
      <c r="BE432" s="150"/>
      <c r="BF432" s="150"/>
      <c r="BG432" s="150"/>
      <c r="BH432" s="150"/>
    </row>
    <row r="433" spans="1:60" outlineLevel="1" x14ac:dyDescent="0.2">
      <c r="A433" s="180">
        <v>28</v>
      </c>
      <c r="B433" s="181" t="s">
        <v>523</v>
      </c>
      <c r="C433" s="198" t="s">
        <v>524</v>
      </c>
      <c r="D433" s="182" t="s">
        <v>166</v>
      </c>
      <c r="E433" s="183">
        <v>598.26747</v>
      </c>
      <c r="F433" s="184"/>
      <c r="G433" s="185">
        <f>ROUND(E433*F433,2)</f>
        <v>0</v>
      </c>
      <c r="H433" s="184"/>
      <c r="I433" s="185">
        <f>ROUND(E433*H433,2)</f>
        <v>0</v>
      </c>
      <c r="J433" s="184"/>
      <c r="K433" s="185">
        <f>ROUND(E433*J433,2)</f>
        <v>0</v>
      </c>
      <c r="L433" s="185">
        <v>21</v>
      </c>
      <c r="M433" s="185">
        <f>G433*(1+L433/100)</f>
        <v>0</v>
      </c>
      <c r="N433" s="185">
        <v>0</v>
      </c>
      <c r="O433" s="185">
        <f>ROUND(E433*N433,2)</f>
        <v>0</v>
      </c>
      <c r="P433" s="185">
        <v>0</v>
      </c>
      <c r="Q433" s="185">
        <f>ROUND(E433*P433,2)</f>
        <v>0</v>
      </c>
      <c r="R433" s="185"/>
      <c r="S433" s="185" t="s">
        <v>167</v>
      </c>
      <c r="T433" s="186" t="s">
        <v>167</v>
      </c>
      <c r="U433" s="160">
        <v>0</v>
      </c>
      <c r="V433" s="160">
        <f>ROUND(E433*U433,2)</f>
        <v>0</v>
      </c>
      <c r="W433" s="16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 t="s">
        <v>159</v>
      </c>
      <c r="AH433" s="150"/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</row>
    <row r="434" spans="1:60" outlineLevel="1" x14ac:dyDescent="0.2">
      <c r="A434" s="157"/>
      <c r="B434" s="158"/>
      <c r="C434" s="257" t="s">
        <v>187</v>
      </c>
      <c r="D434" s="258"/>
      <c r="E434" s="258"/>
      <c r="F434" s="258"/>
      <c r="G434" s="258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 t="s">
        <v>161</v>
      </c>
      <c r="AH434" s="150"/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</row>
    <row r="435" spans="1:60" outlineLevel="1" x14ac:dyDescent="0.2">
      <c r="A435" s="157"/>
      <c r="B435" s="158"/>
      <c r="C435" s="259" t="s">
        <v>50</v>
      </c>
      <c r="D435" s="260"/>
      <c r="E435" s="260"/>
      <c r="F435" s="260"/>
      <c r="G435" s="2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 t="s">
        <v>161</v>
      </c>
      <c r="AH435" s="150"/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150"/>
      <c r="BD435" s="150"/>
      <c r="BE435" s="150"/>
      <c r="BF435" s="150"/>
      <c r="BG435" s="150"/>
      <c r="BH435" s="150"/>
    </row>
    <row r="436" spans="1:60" outlineLevel="1" x14ac:dyDescent="0.2">
      <c r="A436" s="157"/>
      <c r="B436" s="158"/>
      <c r="C436" s="200" t="s">
        <v>235</v>
      </c>
      <c r="D436" s="165"/>
      <c r="E436" s="166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 t="s">
        <v>169</v>
      </c>
      <c r="AH436" s="150">
        <v>0</v>
      </c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150"/>
      <c r="BD436" s="150"/>
      <c r="BE436" s="150"/>
      <c r="BF436" s="150"/>
      <c r="BG436" s="150"/>
      <c r="BH436" s="150"/>
    </row>
    <row r="437" spans="1:60" outlineLevel="1" x14ac:dyDescent="0.2">
      <c r="A437" s="157"/>
      <c r="B437" s="158"/>
      <c r="C437" s="200" t="s">
        <v>511</v>
      </c>
      <c r="D437" s="165"/>
      <c r="E437" s="166">
        <v>88.088179999999994</v>
      </c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 t="s">
        <v>169</v>
      </c>
      <c r="AH437" s="150">
        <v>0</v>
      </c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</row>
    <row r="438" spans="1:60" outlineLevel="1" x14ac:dyDescent="0.2">
      <c r="A438" s="157"/>
      <c r="B438" s="158"/>
      <c r="C438" s="200" t="s">
        <v>512</v>
      </c>
      <c r="D438" s="165"/>
      <c r="E438" s="166">
        <v>36.356000000000002</v>
      </c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 t="s">
        <v>169</v>
      </c>
      <c r="AH438" s="150">
        <v>0</v>
      </c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</row>
    <row r="439" spans="1:60" outlineLevel="1" x14ac:dyDescent="0.2">
      <c r="A439" s="157"/>
      <c r="B439" s="158"/>
      <c r="C439" s="200" t="s">
        <v>513</v>
      </c>
      <c r="D439" s="165"/>
      <c r="E439" s="166">
        <v>15.117699999999999</v>
      </c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 t="s">
        <v>169</v>
      </c>
      <c r="AH439" s="150">
        <v>0</v>
      </c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</row>
    <row r="440" spans="1:60" outlineLevel="1" x14ac:dyDescent="0.2">
      <c r="A440" s="157"/>
      <c r="B440" s="158"/>
      <c r="C440" s="201" t="s">
        <v>172</v>
      </c>
      <c r="D440" s="167"/>
      <c r="E440" s="168">
        <v>139.56188</v>
      </c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 t="s">
        <v>169</v>
      </c>
      <c r="AH440" s="150">
        <v>1</v>
      </c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</row>
    <row r="441" spans="1:60" outlineLevel="1" x14ac:dyDescent="0.2">
      <c r="A441" s="157"/>
      <c r="B441" s="158"/>
      <c r="C441" s="200" t="s">
        <v>173</v>
      </c>
      <c r="D441" s="165"/>
      <c r="E441" s="166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 t="s">
        <v>169</v>
      </c>
      <c r="AH441" s="150">
        <v>0</v>
      </c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</row>
    <row r="442" spans="1:60" outlineLevel="1" x14ac:dyDescent="0.2">
      <c r="A442" s="157"/>
      <c r="B442" s="158"/>
      <c r="C442" s="200" t="s">
        <v>514</v>
      </c>
      <c r="D442" s="165"/>
      <c r="E442" s="166">
        <v>23.695799999999998</v>
      </c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 t="s">
        <v>169</v>
      </c>
      <c r="AH442" s="150">
        <v>0</v>
      </c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</row>
    <row r="443" spans="1:60" outlineLevel="1" x14ac:dyDescent="0.2">
      <c r="A443" s="157"/>
      <c r="B443" s="158"/>
      <c r="C443" s="200" t="s">
        <v>515</v>
      </c>
      <c r="D443" s="165"/>
      <c r="E443" s="166">
        <v>128.4605</v>
      </c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 t="s">
        <v>169</v>
      </c>
      <c r="AH443" s="150">
        <v>0</v>
      </c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</row>
    <row r="444" spans="1:60" outlineLevel="1" x14ac:dyDescent="0.2">
      <c r="A444" s="157"/>
      <c r="B444" s="158"/>
      <c r="C444" s="201" t="s">
        <v>172</v>
      </c>
      <c r="D444" s="167"/>
      <c r="E444" s="168">
        <v>152.15629999999999</v>
      </c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 t="s">
        <v>169</v>
      </c>
      <c r="AH444" s="150">
        <v>1</v>
      </c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</row>
    <row r="445" spans="1:60" outlineLevel="1" x14ac:dyDescent="0.2">
      <c r="A445" s="157"/>
      <c r="B445" s="158"/>
      <c r="C445" s="200" t="s">
        <v>177</v>
      </c>
      <c r="D445" s="165"/>
      <c r="E445" s="166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 t="s">
        <v>169</v>
      </c>
      <c r="AH445" s="150">
        <v>0</v>
      </c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</row>
    <row r="446" spans="1:60" outlineLevel="1" x14ac:dyDescent="0.2">
      <c r="A446" s="157"/>
      <c r="B446" s="158"/>
      <c r="C446" s="200" t="s">
        <v>516</v>
      </c>
      <c r="D446" s="165"/>
      <c r="E446" s="166">
        <v>148.04</v>
      </c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 t="s">
        <v>169</v>
      </c>
      <c r="AH446" s="150">
        <v>0</v>
      </c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</row>
    <row r="447" spans="1:60" outlineLevel="1" x14ac:dyDescent="0.2">
      <c r="A447" s="157"/>
      <c r="B447" s="158"/>
      <c r="C447" s="200" t="s">
        <v>513</v>
      </c>
      <c r="D447" s="165"/>
      <c r="E447" s="166">
        <v>15.117699999999999</v>
      </c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 t="s">
        <v>169</v>
      </c>
      <c r="AH447" s="150">
        <v>0</v>
      </c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  <c r="BC447" s="150"/>
      <c r="BD447" s="150"/>
      <c r="BE447" s="150"/>
      <c r="BF447" s="150"/>
      <c r="BG447" s="150"/>
      <c r="BH447" s="150"/>
    </row>
    <row r="448" spans="1:60" outlineLevel="1" x14ac:dyDescent="0.2">
      <c r="A448" s="157"/>
      <c r="B448" s="158"/>
      <c r="C448" s="201" t="s">
        <v>172</v>
      </c>
      <c r="D448" s="167"/>
      <c r="E448" s="168">
        <v>163.15770000000001</v>
      </c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 t="s">
        <v>169</v>
      </c>
      <c r="AH448" s="150">
        <v>1</v>
      </c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</row>
    <row r="449" spans="1:60" outlineLevel="1" x14ac:dyDescent="0.2">
      <c r="A449" s="157"/>
      <c r="B449" s="158"/>
      <c r="C449" s="200" t="s">
        <v>517</v>
      </c>
      <c r="D449" s="165"/>
      <c r="E449" s="166">
        <v>143.39160000000001</v>
      </c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 t="s">
        <v>169</v>
      </c>
      <c r="AH449" s="150">
        <v>0</v>
      </c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  <c r="BC449" s="150"/>
      <c r="BD449" s="150"/>
      <c r="BE449" s="150"/>
      <c r="BF449" s="150"/>
      <c r="BG449" s="150"/>
      <c r="BH449" s="150"/>
    </row>
    <row r="450" spans="1:60" outlineLevel="1" x14ac:dyDescent="0.2">
      <c r="A450" s="157"/>
      <c r="B450" s="158"/>
      <c r="C450" s="201" t="s">
        <v>172</v>
      </c>
      <c r="D450" s="167"/>
      <c r="E450" s="168">
        <v>143.39160000000001</v>
      </c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 t="s">
        <v>169</v>
      </c>
      <c r="AH450" s="150">
        <v>1</v>
      </c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150"/>
      <c r="BD450" s="150"/>
      <c r="BE450" s="150"/>
      <c r="BF450" s="150"/>
      <c r="BG450" s="150"/>
      <c r="BH450" s="150"/>
    </row>
    <row r="451" spans="1:60" outlineLevel="1" x14ac:dyDescent="0.2">
      <c r="A451" s="180">
        <v>29</v>
      </c>
      <c r="B451" s="181" t="s">
        <v>525</v>
      </c>
      <c r="C451" s="198" t="s">
        <v>526</v>
      </c>
      <c r="D451" s="182" t="s">
        <v>166</v>
      </c>
      <c r="E451" s="183">
        <v>1196.56</v>
      </c>
      <c r="F451" s="184"/>
      <c r="G451" s="185">
        <f>ROUND(E451*F451,2)</f>
        <v>0</v>
      </c>
      <c r="H451" s="184"/>
      <c r="I451" s="185">
        <f>ROUND(E451*H451,2)</f>
        <v>0</v>
      </c>
      <c r="J451" s="184"/>
      <c r="K451" s="185">
        <f>ROUND(E451*J451,2)</f>
        <v>0</v>
      </c>
      <c r="L451" s="185">
        <v>21</v>
      </c>
      <c r="M451" s="185">
        <f>G451*(1+L451/100)</f>
        <v>0</v>
      </c>
      <c r="N451" s="185">
        <v>0</v>
      </c>
      <c r="O451" s="185">
        <f>ROUND(E451*N451,2)</f>
        <v>0</v>
      </c>
      <c r="P451" s="185">
        <v>0</v>
      </c>
      <c r="Q451" s="185">
        <f>ROUND(E451*P451,2)</f>
        <v>0</v>
      </c>
      <c r="R451" s="185"/>
      <c r="S451" s="185" t="s">
        <v>167</v>
      </c>
      <c r="T451" s="186" t="s">
        <v>167</v>
      </c>
      <c r="U451" s="160">
        <v>0</v>
      </c>
      <c r="V451" s="160">
        <f>ROUND(E451*U451,2)</f>
        <v>0</v>
      </c>
      <c r="W451" s="16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 t="s">
        <v>159</v>
      </c>
      <c r="AH451" s="150"/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</row>
    <row r="452" spans="1:60" outlineLevel="1" x14ac:dyDescent="0.2">
      <c r="A452" s="157"/>
      <c r="B452" s="158"/>
      <c r="C452" s="200" t="s">
        <v>520</v>
      </c>
      <c r="D452" s="165"/>
      <c r="E452" s="166">
        <v>1196.56</v>
      </c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 t="s">
        <v>169</v>
      </c>
      <c r="AH452" s="150">
        <v>0</v>
      </c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150"/>
      <c r="BD452" s="150"/>
      <c r="BE452" s="150"/>
      <c r="BF452" s="150"/>
      <c r="BG452" s="150"/>
      <c r="BH452" s="150"/>
    </row>
    <row r="453" spans="1:60" outlineLevel="1" x14ac:dyDescent="0.2">
      <c r="A453" s="180">
        <v>30</v>
      </c>
      <c r="B453" s="181" t="s">
        <v>527</v>
      </c>
      <c r="C453" s="198" t="s">
        <v>528</v>
      </c>
      <c r="D453" s="182" t="s">
        <v>166</v>
      </c>
      <c r="E453" s="183">
        <v>598.26747</v>
      </c>
      <c r="F453" s="184"/>
      <c r="G453" s="185">
        <f>ROUND(E453*F453,2)</f>
        <v>0</v>
      </c>
      <c r="H453" s="184"/>
      <c r="I453" s="185">
        <f>ROUND(E453*H453,2)</f>
        <v>0</v>
      </c>
      <c r="J453" s="184"/>
      <c r="K453" s="185">
        <f>ROUND(E453*J453,2)</f>
        <v>0</v>
      </c>
      <c r="L453" s="185">
        <v>21</v>
      </c>
      <c r="M453" s="185">
        <f>G453*(1+L453/100)</f>
        <v>0</v>
      </c>
      <c r="N453" s="185">
        <v>0</v>
      </c>
      <c r="O453" s="185">
        <f>ROUND(E453*N453,2)</f>
        <v>0</v>
      </c>
      <c r="P453" s="185">
        <v>0</v>
      </c>
      <c r="Q453" s="185">
        <f>ROUND(E453*P453,2)</f>
        <v>0</v>
      </c>
      <c r="R453" s="185"/>
      <c r="S453" s="185" t="s">
        <v>167</v>
      </c>
      <c r="T453" s="186" t="s">
        <v>167</v>
      </c>
      <c r="U453" s="160">
        <v>0</v>
      </c>
      <c r="V453" s="160">
        <f>ROUND(E453*U453,2)</f>
        <v>0</v>
      </c>
      <c r="W453" s="16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 t="s">
        <v>159</v>
      </c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</row>
    <row r="454" spans="1:60" outlineLevel="1" x14ac:dyDescent="0.2">
      <c r="A454" s="157"/>
      <c r="B454" s="158"/>
      <c r="C454" s="200" t="s">
        <v>235</v>
      </c>
      <c r="D454" s="165"/>
      <c r="E454" s="166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 t="s">
        <v>169</v>
      </c>
      <c r="AH454" s="150">
        <v>0</v>
      </c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</row>
    <row r="455" spans="1:60" outlineLevel="1" x14ac:dyDescent="0.2">
      <c r="A455" s="157"/>
      <c r="B455" s="158"/>
      <c r="C455" s="200" t="s">
        <v>511</v>
      </c>
      <c r="D455" s="165"/>
      <c r="E455" s="166">
        <v>88.088179999999994</v>
      </c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 t="s">
        <v>169</v>
      </c>
      <c r="AH455" s="150">
        <v>0</v>
      </c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</row>
    <row r="456" spans="1:60" outlineLevel="1" x14ac:dyDescent="0.2">
      <c r="A456" s="157"/>
      <c r="B456" s="158"/>
      <c r="C456" s="200" t="s">
        <v>512</v>
      </c>
      <c r="D456" s="165"/>
      <c r="E456" s="166">
        <v>36.356000000000002</v>
      </c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 t="s">
        <v>169</v>
      </c>
      <c r="AH456" s="150">
        <v>0</v>
      </c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</row>
    <row r="457" spans="1:60" outlineLevel="1" x14ac:dyDescent="0.2">
      <c r="A457" s="157"/>
      <c r="B457" s="158"/>
      <c r="C457" s="200" t="s">
        <v>513</v>
      </c>
      <c r="D457" s="165"/>
      <c r="E457" s="166">
        <v>15.117699999999999</v>
      </c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 t="s">
        <v>169</v>
      </c>
      <c r="AH457" s="150">
        <v>0</v>
      </c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</row>
    <row r="458" spans="1:60" outlineLevel="1" x14ac:dyDescent="0.2">
      <c r="A458" s="157"/>
      <c r="B458" s="158"/>
      <c r="C458" s="201" t="s">
        <v>172</v>
      </c>
      <c r="D458" s="167"/>
      <c r="E458" s="168">
        <v>139.56188</v>
      </c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 t="s">
        <v>169</v>
      </c>
      <c r="AH458" s="150">
        <v>1</v>
      </c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</row>
    <row r="459" spans="1:60" outlineLevel="1" x14ac:dyDescent="0.2">
      <c r="A459" s="157"/>
      <c r="B459" s="158"/>
      <c r="C459" s="200" t="s">
        <v>173</v>
      </c>
      <c r="D459" s="165"/>
      <c r="E459" s="166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 t="s">
        <v>169</v>
      </c>
      <c r="AH459" s="150">
        <v>0</v>
      </c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</row>
    <row r="460" spans="1:60" outlineLevel="1" x14ac:dyDescent="0.2">
      <c r="A460" s="157"/>
      <c r="B460" s="158"/>
      <c r="C460" s="200" t="s">
        <v>514</v>
      </c>
      <c r="D460" s="165"/>
      <c r="E460" s="166">
        <v>23.695799999999998</v>
      </c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 t="s">
        <v>169</v>
      </c>
      <c r="AH460" s="150">
        <v>0</v>
      </c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</row>
    <row r="461" spans="1:60" outlineLevel="1" x14ac:dyDescent="0.2">
      <c r="A461" s="157"/>
      <c r="B461" s="158"/>
      <c r="C461" s="200" t="s">
        <v>515</v>
      </c>
      <c r="D461" s="165"/>
      <c r="E461" s="166">
        <v>128.4605</v>
      </c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 t="s">
        <v>169</v>
      </c>
      <c r="AH461" s="150">
        <v>0</v>
      </c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</row>
    <row r="462" spans="1:60" outlineLevel="1" x14ac:dyDescent="0.2">
      <c r="A462" s="157"/>
      <c r="B462" s="158"/>
      <c r="C462" s="201" t="s">
        <v>172</v>
      </c>
      <c r="D462" s="167"/>
      <c r="E462" s="168">
        <v>152.15629999999999</v>
      </c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 t="s">
        <v>169</v>
      </c>
      <c r="AH462" s="150">
        <v>1</v>
      </c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</row>
    <row r="463" spans="1:60" outlineLevel="1" x14ac:dyDescent="0.2">
      <c r="A463" s="157"/>
      <c r="B463" s="158"/>
      <c r="C463" s="200" t="s">
        <v>177</v>
      </c>
      <c r="D463" s="165"/>
      <c r="E463" s="166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 t="s">
        <v>169</v>
      </c>
      <c r="AH463" s="150">
        <v>0</v>
      </c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</row>
    <row r="464" spans="1:60" outlineLevel="1" x14ac:dyDescent="0.2">
      <c r="A464" s="157"/>
      <c r="B464" s="158"/>
      <c r="C464" s="200" t="s">
        <v>516</v>
      </c>
      <c r="D464" s="165"/>
      <c r="E464" s="166">
        <v>148.04</v>
      </c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 t="s">
        <v>169</v>
      </c>
      <c r="AH464" s="150">
        <v>0</v>
      </c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150"/>
      <c r="BD464" s="150"/>
      <c r="BE464" s="150"/>
      <c r="BF464" s="150"/>
      <c r="BG464" s="150"/>
      <c r="BH464" s="150"/>
    </row>
    <row r="465" spans="1:60" outlineLevel="1" x14ac:dyDescent="0.2">
      <c r="A465" s="157"/>
      <c r="B465" s="158"/>
      <c r="C465" s="200" t="s">
        <v>513</v>
      </c>
      <c r="D465" s="165"/>
      <c r="E465" s="166">
        <v>15.117699999999999</v>
      </c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 t="s">
        <v>169</v>
      </c>
      <c r="AH465" s="150">
        <v>0</v>
      </c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</row>
    <row r="466" spans="1:60" outlineLevel="1" x14ac:dyDescent="0.2">
      <c r="A466" s="157"/>
      <c r="B466" s="158"/>
      <c r="C466" s="201" t="s">
        <v>172</v>
      </c>
      <c r="D466" s="167"/>
      <c r="E466" s="168">
        <v>163.15770000000001</v>
      </c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 t="s">
        <v>169</v>
      </c>
      <c r="AH466" s="150">
        <v>1</v>
      </c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</row>
    <row r="467" spans="1:60" outlineLevel="1" x14ac:dyDescent="0.2">
      <c r="A467" s="157"/>
      <c r="B467" s="158"/>
      <c r="C467" s="200" t="s">
        <v>517</v>
      </c>
      <c r="D467" s="165"/>
      <c r="E467" s="166">
        <v>143.39160000000001</v>
      </c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 t="s">
        <v>169</v>
      </c>
      <c r="AH467" s="150">
        <v>0</v>
      </c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</row>
    <row r="468" spans="1:60" outlineLevel="1" x14ac:dyDescent="0.2">
      <c r="A468" s="157"/>
      <c r="B468" s="158"/>
      <c r="C468" s="201" t="s">
        <v>172</v>
      </c>
      <c r="D468" s="167"/>
      <c r="E468" s="168">
        <v>143.39160000000001</v>
      </c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 t="s">
        <v>169</v>
      </c>
      <c r="AH468" s="150">
        <v>1</v>
      </c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150"/>
      <c r="BD468" s="150"/>
      <c r="BE468" s="150"/>
      <c r="BF468" s="150"/>
      <c r="BG468" s="150"/>
      <c r="BH468" s="150"/>
    </row>
    <row r="469" spans="1:60" outlineLevel="1" x14ac:dyDescent="0.2">
      <c r="A469" s="180">
        <v>31</v>
      </c>
      <c r="B469" s="181" t="s">
        <v>529</v>
      </c>
      <c r="C469" s="198" t="s">
        <v>530</v>
      </c>
      <c r="D469" s="182" t="s">
        <v>318</v>
      </c>
      <c r="E469" s="183">
        <v>31.54</v>
      </c>
      <c r="F469" s="184"/>
      <c r="G469" s="185">
        <f>ROUND(E469*F469,2)</f>
        <v>0</v>
      </c>
      <c r="H469" s="184"/>
      <c r="I469" s="185">
        <f>ROUND(E469*H469,2)</f>
        <v>0</v>
      </c>
      <c r="J469" s="184"/>
      <c r="K469" s="185">
        <f>ROUND(E469*J469,2)</f>
        <v>0</v>
      </c>
      <c r="L469" s="185">
        <v>21</v>
      </c>
      <c r="M469" s="185">
        <f>G469*(1+L469/100)</f>
        <v>0</v>
      </c>
      <c r="N469" s="185">
        <v>3.959E-2</v>
      </c>
      <c r="O469" s="185">
        <f>ROUND(E469*N469,2)</f>
        <v>1.25</v>
      </c>
      <c r="P469" s="185">
        <v>0</v>
      </c>
      <c r="Q469" s="185">
        <f>ROUND(E469*P469,2)</f>
        <v>0</v>
      </c>
      <c r="R469" s="185"/>
      <c r="S469" s="185" t="s">
        <v>167</v>
      </c>
      <c r="T469" s="186" t="s">
        <v>167</v>
      </c>
      <c r="U469" s="160">
        <v>0</v>
      </c>
      <c r="V469" s="160">
        <f>ROUND(E469*U469,2)</f>
        <v>0</v>
      </c>
      <c r="W469" s="160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 t="s">
        <v>159</v>
      </c>
      <c r="AH469" s="150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150"/>
      <c r="BD469" s="150"/>
      <c r="BE469" s="150"/>
      <c r="BF469" s="150"/>
      <c r="BG469" s="150"/>
      <c r="BH469" s="150"/>
    </row>
    <row r="470" spans="1:60" outlineLevel="1" x14ac:dyDescent="0.2">
      <c r="A470" s="157"/>
      <c r="B470" s="158"/>
      <c r="C470" s="257" t="s">
        <v>187</v>
      </c>
      <c r="D470" s="258"/>
      <c r="E470" s="258"/>
      <c r="F470" s="258"/>
      <c r="G470" s="258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 t="s">
        <v>161</v>
      </c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</row>
    <row r="471" spans="1:60" outlineLevel="1" x14ac:dyDescent="0.2">
      <c r="A471" s="157"/>
      <c r="B471" s="158"/>
      <c r="C471" s="259" t="s">
        <v>50</v>
      </c>
      <c r="D471" s="260"/>
      <c r="E471" s="260"/>
      <c r="F471" s="260"/>
      <c r="G471" s="2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 t="s">
        <v>161</v>
      </c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50"/>
      <c r="BB471" s="150"/>
      <c r="BC471" s="150"/>
      <c r="BD471" s="150"/>
      <c r="BE471" s="150"/>
      <c r="BF471" s="150"/>
      <c r="BG471" s="150"/>
      <c r="BH471" s="150"/>
    </row>
    <row r="472" spans="1:60" outlineLevel="1" x14ac:dyDescent="0.2">
      <c r="A472" s="157"/>
      <c r="B472" s="158"/>
      <c r="C472" s="200" t="s">
        <v>531</v>
      </c>
      <c r="D472" s="165"/>
      <c r="E472" s="166">
        <v>31.54</v>
      </c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 t="s">
        <v>169</v>
      </c>
      <c r="AH472" s="150">
        <v>0</v>
      </c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</row>
    <row r="473" spans="1:60" outlineLevel="1" x14ac:dyDescent="0.2">
      <c r="A473" s="180">
        <v>32</v>
      </c>
      <c r="B473" s="181" t="s">
        <v>532</v>
      </c>
      <c r="C473" s="198" t="s">
        <v>533</v>
      </c>
      <c r="D473" s="182" t="s">
        <v>318</v>
      </c>
      <c r="E473" s="183">
        <v>63.08</v>
      </c>
      <c r="F473" s="184"/>
      <c r="G473" s="185">
        <f>ROUND(E473*F473,2)</f>
        <v>0</v>
      </c>
      <c r="H473" s="184"/>
      <c r="I473" s="185">
        <f>ROUND(E473*H473,2)</f>
        <v>0</v>
      </c>
      <c r="J473" s="184"/>
      <c r="K473" s="185">
        <f>ROUND(E473*J473,2)</f>
        <v>0</v>
      </c>
      <c r="L473" s="185">
        <v>21</v>
      </c>
      <c r="M473" s="185">
        <f>G473*(1+L473/100)</f>
        <v>0</v>
      </c>
      <c r="N473" s="185">
        <v>0</v>
      </c>
      <c r="O473" s="185">
        <f>ROUND(E473*N473,2)</f>
        <v>0</v>
      </c>
      <c r="P473" s="185">
        <v>0</v>
      </c>
      <c r="Q473" s="185">
        <f>ROUND(E473*P473,2)</f>
        <v>0</v>
      </c>
      <c r="R473" s="185"/>
      <c r="S473" s="185" t="s">
        <v>167</v>
      </c>
      <c r="T473" s="186" t="s">
        <v>167</v>
      </c>
      <c r="U473" s="160">
        <v>0</v>
      </c>
      <c r="V473" s="160">
        <f>ROUND(E473*U473,2)</f>
        <v>0</v>
      </c>
      <c r="W473" s="16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 t="s">
        <v>159</v>
      </c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50"/>
      <c r="BH473" s="150"/>
    </row>
    <row r="474" spans="1:60" outlineLevel="1" x14ac:dyDescent="0.2">
      <c r="A474" s="157"/>
      <c r="B474" s="158"/>
      <c r="C474" s="200" t="s">
        <v>534</v>
      </c>
      <c r="D474" s="165"/>
      <c r="E474" s="166">
        <v>63.08</v>
      </c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 t="s">
        <v>169</v>
      </c>
      <c r="AH474" s="150">
        <v>0</v>
      </c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</row>
    <row r="475" spans="1:60" outlineLevel="1" x14ac:dyDescent="0.2">
      <c r="A475" s="180">
        <v>33</v>
      </c>
      <c r="B475" s="181" t="s">
        <v>535</v>
      </c>
      <c r="C475" s="198" t="s">
        <v>536</v>
      </c>
      <c r="D475" s="182" t="s">
        <v>318</v>
      </c>
      <c r="E475" s="183">
        <v>31.54</v>
      </c>
      <c r="F475" s="184"/>
      <c r="G475" s="185">
        <f>ROUND(E475*F475,2)</f>
        <v>0</v>
      </c>
      <c r="H475" s="184"/>
      <c r="I475" s="185">
        <f>ROUND(E475*H475,2)</f>
        <v>0</v>
      </c>
      <c r="J475" s="184"/>
      <c r="K475" s="185">
        <f>ROUND(E475*J475,2)</f>
        <v>0</v>
      </c>
      <c r="L475" s="185">
        <v>21</v>
      </c>
      <c r="M475" s="185">
        <f>G475*(1+L475/100)</f>
        <v>0</v>
      </c>
      <c r="N475" s="185">
        <v>0</v>
      </c>
      <c r="O475" s="185">
        <f>ROUND(E475*N475,2)</f>
        <v>0</v>
      </c>
      <c r="P475" s="185">
        <v>0</v>
      </c>
      <c r="Q475" s="185">
        <f>ROUND(E475*P475,2)</f>
        <v>0</v>
      </c>
      <c r="R475" s="185"/>
      <c r="S475" s="185" t="s">
        <v>167</v>
      </c>
      <c r="T475" s="186" t="s">
        <v>167</v>
      </c>
      <c r="U475" s="160">
        <v>0</v>
      </c>
      <c r="V475" s="160">
        <f>ROUND(E475*U475,2)</f>
        <v>0</v>
      </c>
      <c r="W475" s="16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 t="s">
        <v>159</v>
      </c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</row>
    <row r="476" spans="1:60" outlineLevel="1" x14ac:dyDescent="0.2">
      <c r="A476" s="157"/>
      <c r="B476" s="158"/>
      <c r="C476" s="200" t="s">
        <v>531</v>
      </c>
      <c r="D476" s="165"/>
      <c r="E476" s="166">
        <v>31.54</v>
      </c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 t="s">
        <v>169</v>
      </c>
      <c r="AH476" s="150">
        <v>0</v>
      </c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150"/>
      <c r="BD476" s="150"/>
      <c r="BE476" s="150"/>
      <c r="BF476" s="150"/>
      <c r="BG476" s="150"/>
      <c r="BH476" s="150"/>
    </row>
    <row r="477" spans="1:60" x14ac:dyDescent="0.2">
      <c r="A477" s="174" t="s">
        <v>153</v>
      </c>
      <c r="B477" s="175" t="s">
        <v>85</v>
      </c>
      <c r="C477" s="197" t="s">
        <v>86</v>
      </c>
      <c r="D477" s="176"/>
      <c r="E477" s="177"/>
      <c r="F477" s="178"/>
      <c r="G477" s="178">
        <f>SUMIF(AG478:AG491,"&lt;&gt;NOR",G478:G491)</f>
        <v>0</v>
      </c>
      <c r="H477" s="178"/>
      <c r="I477" s="178">
        <f>SUM(I478:I491)</f>
        <v>0</v>
      </c>
      <c r="J477" s="178"/>
      <c r="K477" s="178">
        <f>SUM(K478:K491)</f>
        <v>0</v>
      </c>
      <c r="L477" s="178"/>
      <c r="M477" s="178">
        <f>SUM(M478:M491)</f>
        <v>0</v>
      </c>
      <c r="N477" s="178"/>
      <c r="O477" s="178">
        <f>SUM(O478:O491)</f>
        <v>0</v>
      </c>
      <c r="P477" s="178"/>
      <c r="Q477" s="178">
        <f>SUM(Q478:Q491)</f>
        <v>0</v>
      </c>
      <c r="R477" s="178"/>
      <c r="S477" s="178"/>
      <c r="T477" s="179"/>
      <c r="U477" s="173"/>
      <c r="V477" s="173">
        <f>SUM(V478:V491)</f>
        <v>0</v>
      </c>
      <c r="W477" s="173"/>
      <c r="AG477" t="s">
        <v>154</v>
      </c>
    </row>
    <row r="478" spans="1:60" outlineLevel="1" x14ac:dyDescent="0.2">
      <c r="A478" s="180">
        <v>34</v>
      </c>
      <c r="B478" s="181" t="s">
        <v>537</v>
      </c>
      <c r="C478" s="198" t="s">
        <v>538</v>
      </c>
      <c r="D478" s="182" t="s">
        <v>539</v>
      </c>
      <c r="E478" s="183">
        <v>5</v>
      </c>
      <c r="F478" s="184"/>
      <c r="G478" s="185">
        <f>ROUND(E478*F478,2)</f>
        <v>0</v>
      </c>
      <c r="H478" s="184"/>
      <c r="I478" s="185">
        <f>ROUND(E478*H478,2)</f>
        <v>0</v>
      </c>
      <c r="J478" s="184"/>
      <c r="K478" s="185">
        <f>ROUND(E478*J478,2)</f>
        <v>0</v>
      </c>
      <c r="L478" s="185">
        <v>21</v>
      </c>
      <c r="M478" s="185">
        <f>G478*(1+L478/100)</f>
        <v>0</v>
      </c>
      <c r="N478" s="185">
        <v>0</v>
      </c>
      <c r="O478" s="185">
        <f>ROUND(E478*N478,2)</f>
        <v>0</v>
      </c>
      <c r="P478" s="185">
        <v>0</v>
      </c>
      <c r="Q478" s="185">
        <f>ROUND(E478*P478,2)</f>
        <v>0</v>
      </c>
      <c r="R478" s="185"/>
      <c r="S478" s="185" t="s">
        <v>157</v>
      </c>
      <c r="T478" s="186" t="s">
        <v>158</v>
      </c>
      <c r="U478" s="160">
        <v>0</v>
      </c>
      <c r="V478" s="160">
        <f>ROUND(E478*U478,2)</f>
        <v>0</v>
      </c>
      <c r="W478" s="16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 t="s">
        <v>159</v>
      </c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</row>
    <row r="479" spans="1:60" outlineLevel="1" x14ac:dyDescent="0.2">
      <c r="A479" s="157"/>
      <c r="B479" s="158"/>
      <c r="C479" s="257" t="s">
        <v>540</v>
      </c>
      <c r="D479" s="258"/>
      <c r="E479" s="258"/>
      <c r="F479" s="258"/>
      <c r="G479" s="258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 t="s">
        <v>161</v>
      </c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</row>
    <row r="480" spans="1:60" outlineLevel="1" x14ac:dyDescent="0.2">
      <c r="A480" s="157"/>
      <c r="B480" s="158"/>
      <c r="C480" s="199" t="s">
        <v>162</v>
      </c>
      <c r="D480" s="162"/>
      <c r="E480" s="163"/>
      <c r="F480" s="164"/>
      <c r="G480" s="164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 t="s">
        <v>161</v>
      </c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</row>
    <row r="481" spans="1:60" outlineLevel="1" x14ac:dyDescent="0.2">
      <c r="A481" s="157"/>
      <c r="B481" s="158"/>
      <c r="C481" s="259" t="s">
        <v>187</v>
      </c>
      <c r="D481" s="260"/>
      <c r="E481" s="260"/>
      <c r="F481" s="260"/>
      <c r="G481" s="2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 t="s">
        <v>161</v>
      </c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</row>
    <row r="482" spans="1:60" outlineLevel="1" x14ac:dyDescent="0.2">
      <c r="A482" s="157"/>
      <c r="B482" s="158"/>
      <c r="C482" s="259" t="s">
        <v>50</v>
      </c>
      <c r="D482" s="260"/>
      <c r="E482" s="260"/>
      <c r="F482" s="260"/>
      <c r="G482" s="2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 t="s">
        <v>161</v>
      </c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</row>
    <row r="483" spans="1:60" outlineLevel="1" x14ac:dyDescent="0.2">
      <c r="A483" s="180">
        <v>35</v>
      </c>
      <c r="B483" s="181" t="s">
        <v>541</v>
      </c>
      <c r="C483" s="198" t="s">
        <v>542</v>
      </c>
      <c r="D483" s="182" t="s">
        <v>539</v>
      </c>
      <c r="E483" s="183">
        <v>1</v>
      </c>
      <c r="F483" s="184"/>
      <c r="G483" s="185">
        <f>ROUND(E483*F483,2)</f>
        <v>0</v>
      </c>
      <c r="H483" s="184"/>
      <c r="I483" s="185">
        <f>ROUND(E483*H483,2)</f>
        <v>0</v>
      </c>
      <c r="J483" s="184"/>
      <c r="K483" s="185">
        <f>ROUND(E483*J483,2)</f>
        <v>0</v>
      </c>
      <c r="L483" s="185">
        <v>21</v>
      </c>
      <c r="M483" s="185">
        <f>G483*(1+L483/100)</f>
        <v>0</v>
      </c>
      <c r="N483" s="185">
        <v>0</v>
      </c>
      <c r="O483" s="185">
        <f>ROUND(E483*N483,2)</f>
        <v>0</v>
      </c>
      <c r="P483" s="185">
        <v>0</v>
      </c>
      <c r="Q483" s="185">
        <f>ROUND(E483*P483,2)</f>
        <v>0</v>
      </c>
      <c r="R483" s="185"/>
      <c r="S483" s="185" t="s">
        <v>157</v>
      </c>
      <c r="T483" s="186" t="s">
        <v>158</v>
      </c>
      <c r="U483" s="160">
        <v>0</v>
      </c>
      <c r="V483" s="160">
        <f>ROUND(E483*U483,2)</f>
        <v>0</v>
      </c>
      <c r="W483" s="160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 t="s">
        <v>224</v>
      </c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150"/>
      <c r="BD483" s="150"/>
      <c r="BE483" s="150"/>
      <c r="BF483" s="150"/>
      <c r="BG483" s="150"/>
      <c r="BH483" s="150"/>
    </row>
    <row r="484" spans="1:60" outlineLevel="1" x14ac:dyDescent="0.2">
      <c r="A484" s="157"/>
      <c r="B484" s="158"/>
      <c r="C484" s="257" t="s">
        <v>187</v>
      </c>
      <c r="D484" s="258"/>
      <c r="E484" s="258"/>
      <c r="F484" s="258"/>
      <c r="G484" s="258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 t="s">
        <v>161</v>
      </c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  <c r="BC484" s="150"/>
      <c r="BD484" s="150"/>
      <c r="BE484" s="150"/>
      <c r="BF484" s="150"/>
      <c r="BG484" s="150"/>
      <c r="BH484" s="150"/>
    </row>
    <row r="485" spans="1:60" outlineLevel="1" x14ac:dyDescent="0.2">
      <c r="A485" s="157"/>
      <c r="B485" s="158"/>
      <c r="C485" s="259" t="s">
        <v>50</v>
      </c>
      <c r="D485" s="260"/>
      <c r="E485" s="260"/>
      <c r="F485" s="260"/>
      <c r="G485" s="2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50" t="s">
        <v>161</v>
      </c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AU485" s="150"/>
      <c r="AV485" s="150"/>
      <c r="AW485" s="150"/>
      <c r="AX485" s="150"/>
      <c r="AY485" s="150"/>
      <c r="AZ485" s="150"/>
      <c r="BA485" s="150"/>
      <c r="BB485" s="150"/>
      <c r="BC485" s="150"/>
      <c r="BD485" s="150"/>
      <c r="BE485" s="150"/>
      <c r="BF485" s="150"/>
      <c r="BG485" s="150"/>
      <c r="BH485" s="150"/>
    </row>
    <row r="486" spans="1:60" outlineLevel="1" x14ac:dyDescent="0.2">
      <c r="A486" s="180">
        <v>36</v>
      </c>
      <c r="B486" s="181" t="s">
        <v>543</v>
      </c>
      <c r="C486" s="198" t="s">
        <v>544</v>
      </c>
      <c r="D486" s="182" t="s">
        <v>539</v>
      </c>
      <c r="E486" s="183">
        <v>1</v>
      </c>
      <c r="F486" s="184"/>
      <c r="G486" s="185">
        <f>ROUND(E486*F486,2)</f>
        <v>0</v>
      </c>
      <c r="H486" s="184"/>
      <c r="I486" s="185">
        <f>ROUND(E486*H486,2)</f>
        <v>0</v>
      </c>
      <c r="J486" s="184"/>
      <c r="K486" s="185">
        <f>ROUND(E486*J486,2)</f>
        <v>0</v>
      </c>
      <c r="L486" s="185">
        <v>21</v>
      </c>
      <c r="M486" s="185">
        <f>G486*(1+L486/100)</f>
        <v>0</v>
      </c>
      <c r="N486" s="185">
        <v>0</v>
      </c>
      <c r="O486" s="185">
        <f>ROUND(E486*N486,2)</f>
        <v>0</v>
      </c>
      <c r="P486" s="185">
        <v>0</v>
      </c>
      <c r="Q486" s="185">
        <f>ROUND(E486*P486,2)</f>
        <v>0</v>
      </c>
      <c r="R486" s="185"/>
      <c r="S486" s="185" t="s">
        <v>157</v>
      </c>
      <c r="T486" s="186" t="s">
        <v>158</v>
      </c>
      <c r="U486" s="160">
        <v>0</v>
      </c>
      <c r="V486" s="160">
        <f>ROUND(E486*U486,2)</f>
        <v>0</v>
      </c>
      <c r="W486" s="160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 t="s">
        <v>224</v>
      </c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150"/>
      <c r="BC486" s="150"/>
      <c r="BD486" s="150"/>
      <c r="BE486" s="150"/>
      <c r="BF486" s="150"/>
      <c r="BG486" s="150"/>
      <c r="BH486" s="150"/>
    </row>
    <row r="487" spans="1:60" outlineLevel="1" x14ac:dyDescent="0.2">
      <c r="A487" s="157"/>
      <c r="B487" s="158"/>
      <c r="C487" s="257" t="s">
        <v>187</v>
      </c>
      <c r="D487" s="258"/>
      <c r="E487" s="258"/>
      <c r="F487" s="258"/>
      <c r="G487" s="258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 t="s">
        <v>161</v>
      </c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AU487" s="150"/>
      <c r="AV487" s="150"/>
      <c r="AW487" s="150"/>
      <c r="AX487" s="150"/>
      <c r="AY487" s="150"/>
      <c r="AZ487" s="150"/>
      <c r="BA487" s="150"/>
      <c r="BB487" s="150"/>
      <c r="BC487" s="150"/>
      <c r="BD487" s="150"/>
      <c r="BE487" s="150"/>
      <c r="BF487" s="150"/>
      <c r="BG487" s="150"/>
      <c r="BH487" s="150"/>
    </row>
    <row r="488" spans="1:60" outlineLevel="1" x14ac:dyDescent="0.2">
      <c r="A488" s="157"/>
      <c r="B488" s="158"/>
      <c r="C488" s="259" t="s">
        <v>50</v>
      </c>
      <c r="D488" s="260"/>
      <c r="E488" s="260"/>
      <c r="F488" s="260"/>
      <c r="G488" s="2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 t="s">
        <v>161</v>
      </c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  <c r="BC488" s="150"/>
      <c r="BD488" s="150"/>
      <c r="BE488" s="150"/>
      <c r="BF488" s="150"/>
      <c r="BG488" s="150"/>
      <c r="BH488" s="150"/>
    </row>
    <row r="489" spans="1:60" outlineLevel="1" x14ac:dyDescent="0.2">
      <c r="A489" s="180">
        <v>37</v>
      </c>
      <c r="B489" s="181" t="s">
        <v>545</v>
      </c>
      <c r="C489" s="198" t="s">
        <v>546</v>
      </c>
      <c r="D489" s="182" t="s">
        <v>539</v>
      </c>
      <c r="E489" s="183">
        <v>1</v>
      </c>
      <c r="F489" s="184"/>
      <c r="G489" s="185">
        <f>ROUND(E489*F489,2)</f>
        <v>0</v>
      </c>
      <c r="H489" s="184"/>
      <c r="I489" s="185">
        <f>ROUND(E489*H489,2)</f>
        <v>0</v>
      </c>
      <c r="J489" s="184"/>
      <c r="K489" s="185">
        <f>ROUND(E489*J489,2)</f>
        <v>0</v>
      </c>
      <c r="L489" s="185">
        <v>21</v>
      </c>
      <c r="M489" s="185">
        <f>G489*(1+L489/100)</f>
        <v>0</v>
      </c>
      <c r="N489" s="185">
        <v>0</v>
      </c>
      <c r="O489" s="185">
        <f>ROUND(E489*N489,2)</f>
        <v>0</v>
      </c>
      <c r="P489" s="185">
        <v>0</v>
      </c>
      <c r="Q489" s="185">
        <f>ROUND(E489*P489,2)</f>
        <v>0</v>
      </c>
      <c r="R489" s="185"/>
      <c r="S489" s="185" t="s">
        <v>157</v>
      </c>
      <c r="T489" s="186" t="s">
        <v>158</v>
      </c>
      <c r="U489" s="160">
        <v>0</v>
      </c>
      <c r="V489" s="160">
        <f>ROUND(E489*U489,2)</f>
        <v>0</v>
      </c>
      <c r="W489" s="160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 t="s">
        <v>224</v>
      </c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AU489" s="150"/>
      <c r="AV489" s="150"/>
      <c r="AW489" s="150"/>
      <c r="AX489" s="150"/>
      <c r="AY489" s="150"/>
      <c r="AZ489" s="150"/>
      <c r="BA489" s="150"/>
      <c r="BB489" s="150"/>
      <c r="BC489" s="150"/>
      <c r="BD489" s="150"/>
      <c r="BE489" s="150"/>
      <c r="BF489" s="150"/>
      <c r="BG489" s="150"/>
      <c r="BH489" s="150"/>
    </row>
    <row r="490" spans="1:60" outlineLevel="1" x14ac:dyDescent="0.2">
      <c r="A490" s="157"/>
      <c r="B490" s="158"/>
      <c r="C490" s="257" t="s">
        <v>187</v>
      </c>
      <c r="D490" s="258"/>
      <c r="E490" s="258"/>
      <c r="F490" s="258"/>
      <c r="G490" s="258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 t="s">
        <v>161</v>
      </c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  <c r="BC490" s="150"/>
      <c r="BD490" s="150"/>
      <c r="BE490" s="150"/>
      <c r="BF490" s="150"/>
      <c r="BG490" s="150"/>
      <c r="BH490" s="150"/>
    </row>
    <row r="491" spans="1:60" outlineLevel="1" x14ac:dyDescent="0.2">
      <c r="A491" s="157"/>
      <c r="B491" s="158"/>
      <c r="C491" s="259" t="s">
        <v>50</v>
      </c>
      <c r="D491" s="260"/>
      <c r="E491" s="260"/>
      <c r="F491" s="260"/>
      <c r="G491" s="2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 t="s">
        <v>161</v>
      </c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AU491" s="150"/>
      <c r="AV491" s="150"/>
      <c r="AW491" s="150"/>
      <c r="AX491" s="150"/>
      <c r="AY491" s="150"/>
      <c r="AZ491" s="150"/>
      <c r="BA491" s="150"/>
      <c r="BB491" s="150"/>
      <c r="BC491" s="150"/>
      <c r="BD491" s="150"/>
      <c r="BE491" s="150"/>
      <c r="BF491" s="150"/>
      <c r="BG491" s="150"/>
      <c r="BH491" s="150"/>
    </row>
    <row r="492" spans="1:60" x14ac:dyDescent="0.2">
      <c r="A492" s="174" t="s">
        <v>153</v>
      </c>
      <c r="B492" s="175" t="s">
        <v>87</v>
      </c>
      <c r="C492" s="197" t="s">
        <v>88</v>
      </c>
      <c r="D492" s="176"/>
      <c r="E492" s="177"/>
      <c r="F492" s="178"/>
      <c r="G492" s="178">
        <f>SUMIF(AG493:AG493,"&lt;&gt;NOR",G493:G493)</f>
        <v>0</v>
      </c>
      <c r="H492" s="178"/>
      <c r="I492" s="178">
        <f>SUM(I493:I493)</f>
        <v>0</v>
      </c>
      <c r="J492" s="178"/>
      <c r="K492" s="178">
        <f>SUM(K493:K493)</f>
        <v>0</v>
      </c>
      <c r="L492" s="178"/>
      <c r="M492" s="178">
        <f>SUM(M493:M493)</f>
        <v>0</v>
      </c>
      <c r="N492" s="178"/>
      <c r="O492" s="178">
        <f>SUM(O493:O493)</f>
        <v>0</v>
      </c>
      <c r="P492" s="178"/>
      <c r="Q492" s="178">
        <f>SUM(Q493:Q493)</f>
        <v>0</v>
      </c>
      <c r="R492" s="178"/>
      <c r="S492" s="178"/>
      <c r="T492" s="179"/>
      <c r="U492" s="173"/>
      <c r="V492" s="173">
        <f>SUM(V493:V493)</f>
        <v>0</v>
      </c>
      <c r="W492" s="173"/>
      <c r="AG492" t="s">
        <v>154</v>
      </c>
    </row>
    <row r="493" spans="1:60" outlineLevel="1" x14ac:dyDescent="0.2">
      <c r="A493" s="188">
        <v>38</v>
      </c>
      <c r="B493" s="189" t="s">
        <v>547</v>
      </c>
      <c r="C493" s="205" t="s">
        <v>548</v>
      </c>
      <c r="D493" s="190" t="s">
        <v>539</v>
      </c>
      <c r="E493" s="191">
        <v>1</v>
      </c>
      <c r="F493" s="192"/>
      <c r="G493" s="193">
        <f>ROUND(E493*F493,2)</f>
        <v>0</v>
      </c>
      <c r="H493" s="192"/>
      <c r="I493" s="193">
        <f>ROUND(E493*H493,2)</f>
        <v>0</v>
      </c>
      <c r="J493" s="192"/>
      <c r="K493" s="193">
        <f>ROUND(E493*J493,2)</f>
        <v>0</v>
      </c>
      <c r="L493" s="193">
        <v>21</v>
      </c>
      <c r="M493" s="193">
        <f>G493*(1+L493/100)</f>
        <v>0</v>
      </c>
      <c r="N493" s="193">
        <v>0</v>
      </c>
      <c r="O493" s="193">
        <f>ROUND(E493*N493,2)</f>
        <v>0</v>
      </c>
      <c r="P493" s="193">
        <v>0</v>
      </c>
      <c r="Q493" s="193">
        <f>ROUND(E493*P493,2)</f>
        <v>0</v>
      </c>
      <c r="R493" s="193"/>
      <c r="S493" s="193" t="s">
        <v>157</v>
      </c>
      <c r="T493" s="194" t="s">
        <v>158</v>
      </c>
      <c r="U493" s="160">
        <v>0</v>
      </c>
      <c r="V493" s="160">
        <f>ROUND(E493*U493,2)</f>
        <v>0</v>
      </c>
      <c r="W493" s="160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50" t="s">
        <v>159</v>
      </c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0"/>
      <c r="AT493" s="150"/>
      <c r="AU493" s="150"/>
      <c r="AV493" s="150"/>
      <c r="AW493" s="150"/>
      <c r="AX493" s="150"/>
      <c r="AY493" s="150"/>
      <c r="AZ493" s="150"/>
      <c r="BA493" s="150"/>
      <c r="BB493" s="150"/>
      <c r="BC493" s="150"/>
      <c r="BD493" s="150"/>
      <c r="BE493" s="150"/>
      <c r="BF493" s="150"/>
      <c r="BG493" s="150"/>
      <c r="BH493" s="150"/>
    </row>
    <row r="494" spans="1:60" x14ac:dyDescent="0.2">
      <c r="A494" s="174" t="s">
        <v>153</v>
      </c>
      <c r="B494" s="175" t="s">
        <v>91</v>
      </c>
      <c r="C494" s="197" t="s">
        <v>92</v>
      </c>
      <c r="D494" s="176"/>
      <c r="E494" s="177"/>
      <c r="F494" s="178"/>
      <c r="G494" s="178">
        <f>SUMIF(AG495:AG495,"&lt;&gt;NOR",G495:G495)</f>
        <v>0</v>
      </c>
      <c r="H494" s="178"/>
      <c r="I494" s="178">
        <f>SUM(I495:I495)</f>
        <v>0</v>
      </c>
      <c r="J494" s="178"/>
      <c r="K494" s="178">
        <f>SUM(K495:K495)</f>
        <v>0</v>
      </c>
      <c r="L494" s="178"/>
      <c r="M494" s="178">
        <f>SUM(M495:M495)</f>
        <v>0</v>
      </c>
      <c r="N494" s="178"/>
      <c r="O494" s="178">
        <f>SUM(O495:O495)</f>
        <v>0</v>
      </c>
      <c r="P494" s="178"/>
      <c r="Q494" s="178">
        <f>SUM(Q495:Q495)</f>
        <v>0</v>
      </c>
      <c r="R494" s="178"/>
      <c r="S494" s="178"/>
      <c r="T494" s="179"/>
      <c r="U494" s="173"/>
      <c r="V494" s="173">
        <f>SUM(V495:V495)</f>
        <v>44.26</v>
      </c>
      <c r="W494" s="173"/>
      <c r="AG494" t="s">
        <v>154</v>
      </c>
    </row>
    <row r="495" spans="1:60" outlineLevel="1" x14ac:dyDescent="0.2">
      <c r="A495" s="188">
        <v>39</v>
      </c>
      <c r="B495" s="189" t="s">
        <v>253</v>
      </c>
      <c r="C495" s="205" t="s">
        <v>254</v>
      </c>
      <c r="D495" s="190" t="s">
        <v>255</v>
      </c>
      <c r="E495" s="191">
        <v>23.64151</v>
      </c>
      <c r="F495" s="192"/>
      <c r="G495" s="193">
        <f>ROUND(E495*F495,2)</f>
        <v>0</v>
      </c>
      <c r="H495" s="192"/>
      <c r="I495" s="193">
        <f>ROUND(E495*H495,2)</f>
        <v>0</v>
      </c>
      <c r="J495" s="192"/>
      <c r="K495" s="193">
        <f>ROUND(E495*J495,2)</f>
        <v>0</v>
      </c>
      <c r="L495" s="193">
        <v>21</v>
      </c>
      <c r="M495" s="193">
        <f>G495*(1+L495/100)</f>
        <v>0</v>
      </c>
      <c r="N495" s="193">
        <v>0</v>
      </c>
      <c r="O495" s="193">
        <f>ROUND(E495*N495,2)</f>
        <v>0</v>
      </c>
      <c r="P495" s="193">
        <v>0</v>
      </c>
      <c r="Q495" s="193">
        <f>ROUND(E495*P495,2)</f>
        <v>0</v>
      </c>
      <c r="R495" s="193"/>
      <c r="S495" s="193" t="s">
        <v>167</v>
      </c>
      <c r="T495" s="194" t="s">
        <v>167</v>
      </c>
      <c r="U495" s="160">
        <v>1.8720000000000001</v>
      </c>
      <c r="V495" s="160">
        <f>ROUND(E495*U495,2)</f>
        <v>44.26</v>
      </c>
      <c r="W495" s="160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 t="s">
        <v>256</v>
      </c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AU495" s="150"/>
      <c r="AV495" s="150"/>
      <c r="AW495" s="150"/>
      <c r="AX495" s="150"/>
      <c r="AY495" s="150"/>
      <c r="AZ495" s="150"/>
      <c r="BA495" s="150"/>
      <c r="BB495" s="150"/>
      <c r="BC495" s="150"/>
      <c r="BD495" s="150"/>
      <c r="BE495" s="150"/>
      <c r="BF495" s="150"/>
      <c r="BG495" s="150"/>
      <c r="BH495" s="150"/>
    </row>
    <row r="496" spans="1:60" x14ac:dyDescent="0.2">
      <c r="A496" s="174" t="s">
        <v>153</v>
      </c>
      <c r="B496" s="175" t="s">
        <v>95</v>
      </c>
      <c r="C496" s="197" t="s">
        <v>96</v>
      </c>
      <c r="D496" s="176"/>
      <c r="E496" s="177"/>
      <c r="F496" s="178"/>
      <c r="G496" s="178">
        <f>SUMIF(AG497:AG501,"&lt;&gt;NOR",G497:G501)</f>
        <v>0</v>
      </c>
      <c r="H496" s="178"/>
      <c r="I496" s="178">
        <f>SUM(I497:I501)</f>
        <v>0</v>
      </c>
      <c r="J496" s="178"/>
      <c r="K496" s="178">
        <f>SUM(K497:K501)</f>
        <v>0</v>
      </c>
      <c r="L496" s="178"/>
      <c r="M496" s="178">
        <f>SUM(M497:M501)</f>
        <v>0</v>
      </c>
      <c r="N496" s="178"/>
      <c r="O496" s="178">
        <f>SUM(O497:O501)</f>
        <v>0.04</v>
      </c>
      <c r="P496" s="178"/>
      <c r="Q496" s="178">
        <f>SUM(Q497:Q501)</f>
        <v>0</v>
      </c>
      <c r="R496" s="178"/>
      <c r="S496" s="178"/>
      <c r="T496" s="179"/>
      <c r="U496" s="173"/>
      <c r="V496" s="173">
        <f>SUM(V497:V501)</f>
        <v>0.87</v>
      </c>
      <c r="W496" s="173"/>
      <c r="AG496" t="s">
        <v>154</v>
      </c>
    </row>
    <row r="497" spans="1:60" ht="33.75" outlineLevel="1" x14ac:dyDescent="0.2">
      <c r="A497" s="180">
        <v>40</v>
      </c>
      <c r="B497" s="181" t="s">
        <v>549</v>
      </c>
      <c r="C497" s="198" t="s">
        <v>550</v>
      </c>
      <c r="D497" s="182" t="s">
        <v>166</v>
      </c>
      <c r="E497" s="183">
        <v>32.200000000000003</v>
      </c>
      <c r="F497" s="184"/>
      <c r="G497" s="185">
        <f>ROUND(E497*F497,2)</f>
        <v>0</v>
      </c>
      <c r="H497" s="184"/>
      <c r="I497" s="185">
        <f>ROUND(E497*H497,2)</f>
        <v>0</v>
      </c>
      <c r="J497" s="184"/>
      <c r="K497" s="185">
        <f>ROUND(E497*J497,2)</f>
        <v>0</v>
      </c>
      <c r="L497" s="185">
        <v>21</v>
      </c>
      <c r="M497" s="185">
        <f>G497*(1+L497/100)</f>
        <v>0</v>
      </c>
      <c r="N497" s="185">
        <v>1.15E-3</v>
      </c>
      <c r="O497" s="185">
        <f>ROUND(E497*N497,2)</f>
        <v>0.04</v>
      </c>
      <c r="P497" s="185">
        <v>0</v>
      </c>
      <c r="Q497" s="185">
        <f>ROUND(E497*P497,2)</f>
        <v>0</v>
      </c>
      <c r="R497" s="185" t="s">
        <v>259</v>
      </c>
      <c r="S497" s="185" t="s">
        <v>167</v>
      </c>
      <c r="T497" s="186" t="s">
        <v>167</v>
      </c>
      <c r="U497" s="160">
        <v>2.7E-2</v>
      </c>
      <c r="V497" s="160">
        <f>ROUND(E497*U497,2)</f>
        <v>0.87</v>
      </c>
      <c r="W497" s="160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50" t="s">
        <v>250</v>
      </c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150"/>
      <c r="AT497" s="150"/>
      <c r="AU497" s="150"/>
      <c r="AV497" s="150"/>
      <c r="AW497" s="150"/>
      <c r="AX497" s="150"/>
      <c r="AY497" s="150"/>
      <c r="AZ497" s="150"/>
      <c r="BA497" s="150"/>
      <c r="BB497" s="150"/>
      <c r="BC497" s="150"/>
      <c r="BD497" s="150"/>
      <c r="BE497" s="150"/>
      <c r="BF497" s="150"/>
      <c r="BG497" s="150"/>
      <c r="BH497" s="150"/>
    </row>
    <row r="498" spans="1:60" outlineLevel="1" x14ac:dyDescent="0.2">
      <c r="A498" s="157"/>
      <c r="B498" s="158"/>
      <c r="C498" s="261" t="s">
        <v>551</v>
      </c>
      <c r="D498" s="262"/>
      <c r="E498" s="262"/>
      <c r="F498" s="262"/>
      <c r="G498" s="262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 t="s">
        <v>252</v>
      </c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AU498" s="150"/>
      <c r="AV498" s="150"/>
      <c r="AW498" s="150"/>
      <c r="AX498" s="150"/>
      <c r="AY498" s="150"/>
      <c r="AZ498" s="150"/>
      <c r="BA498" s="150"/>
      <c r="BB498" s="150"/>
      <c r="BC498" s="150"/>
      <c r="BD498" s="150"/>
      <c r="BE498" s="150"/>
      <c r="BF498" s="150"/>
      <c r="BG498" s="150"/>
      <c r="BH498" s="150"/>
    </row>
    <row r="499" spans="1:60" outlineLevel="1" x14ac:dyDescent="0.2">
      <c r="A499" s="157"/>
      <c r="B499" s="158"/>
      <c r="C499" s="200" t="s">
        <v>552</v>
      </c>
      <c r="D499" s="165"/>
      <c r="E499" s="166">
        <v>32.200000000000003</v>
      </c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 t="s">
        <v>169</v>
      </c>
      <c r="AH499" s="150">
        <v>0</v>
      </c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AU499" s="150"/>
      <c r="AV499" s="150"/>
      <c r="AW499" s="150"/>
      <c r="AX499" s="150"/>
      <c r="AY499" s="150"/>
      <c r="AZ499" s="150"/>
      <c r="BA499" s="150"/>
      <c r="BB499" s="150"/>
      <c r="BC499" s="150"/>
      <c r="BD499" s="150"/>
      <c r="BE499" s="150"/>
      <c r="BF499" s="150"/>
      <c r="BG499" s="150"/>
      <c r="BH499" s="150"/>
    </row>
    <row r="500" spans="1:60" outlineLevel="1" x14ac:dyDescent="0.2">
      <c r="A500" s="157">
        <v>41</v>
      </c>
      <c r="B500" s="158" t="s">
        <v>553</v>
      </c>
      <c r="C500" s="206" t="s">
        <v>554</v>
      </c>
      <c r="D500" s="159" t="s">
        <v>0</v>
      </c>
      <c r="E500" s="195"/>
      <c r="F500" s="161"/>
      <c r="G500" s="160">
        <f>ROUND(E500*F500,2)</f>
        <v>0</v>
      </c>
      <c r="H500" s="161"/>
      <c r="I500" s="160">
        <f>ROUND(E500*H500,2)</f>
        <v>0</v>
      </c>
      <c r="J500" s="161"/>
      <c r="K500" s="160">
        <f>ROUND(E500*J500,2)</f>
        <v>0</v>
      </c>
      <c r="L500" s="160">
        <v>21</v>
      </c>
      <c r="M500" s="160">
        <f>G500*(1+L500/100)</f>
        <v>0</v>
      </c>
      <c r="N500" s="160">
        <v>0</v>
      </c>
      <c r="O500" s="160">
        <f>ROUND(E500*N500,2)</f>
        <v>0</v>
      </c>
      <c r="P500" s="160">
        <v>0</v>
      </c>
      <c r="Q500" s="160">
        <f>ROUND(E500*P500,2)</f>
        <v>0</v>
      </c>
      <c r="R500" s="160" t="s">
        <v>259</v>
      </c>
      <c r="S500" s="160" t="s">
        <v>167</v>
      </c>
      <c r="T500" s="160" t="s">
        <v>167</v>
      </c>
      <c r="U500" s="160">
        <v>0</v>
      </c>
      <c r="V500" s="160">
        <f>ROUND(E500*U500,2)</f>
        <v>0</v>
      </c>
      <c r="W500" s="160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50" t="s">
        <v>256</v>
      </c>
      <c r="AH500" s="150"/>
      <c r="AI500" s="150"/>
      <c r="AJ500" s="150"/>
      <c r="AK500" s="150"/>
      <c r="AL500" s="150"/>
      <c r="AM500" s="150"/>
      <c r="AN500" s="150"/>
      <c r="AO500" s="150"/>
      <c r="AP500" s="150"/>
      <c r="AQ500" s="150"/>
      <c r="AR500" s="150"/>
      <c r="AS500" s="150"/>
      <c r="AT500" s="150"/>
      <c r="AU500" s="150"/>
      <c r="AV500" s="150"/>
      <c r="AW500" s="150"/>
      <c r="AX500" s="150"/>
      <c r="AY500" s="150"/>
      <c r="AZ500" s="150"/>
      <c r="BA500" s="150"/>
      <c r="BB500" s="150"/>
      <c r="BC500" s="150"/>
      <c r="BD500" s="150"/>
      <c r="BE500" s="150"/>
      <c r="BF500" s="150"/>
      <c r="BG500" s="150"/>
      <c r="BH500" s="150"/>
    </row>
    <row r="501" spans="1:60" outlineLevel="1" x14ac:dyDescent="0.2">
      <c r="A501" s="157"/>
      <c r="B501" s="158"/>
      <c r="C501" s="270" t="s">
        <v>555</v>
      </c>
      <c r="D501" s="271"/>
      <c r="E501" s="271"/>
      <c r="F501" s="271"/>
      <c r="G501" s="271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50" t="s">
        <v>252</v>
      </c>
      <c r="AH501" s="150"/>
      <c r="AI501" s="150"/>
      <c r="AJ501" s="150"/>
      <c r="AK501" s="150"/>
      <c r="AL501" s="150"/>
      <c r="AM501" s="150"/>
      <c r="AN501" s="150"/>
      <c r="AO501" s="150"/>
      <c r="AP501" s="150"/>
      <c r="AQ501" s="150"/>
      <c r="AR501" s="150"/>
      <c r="AS501" s="150"/>
      <c r="AT501" s="150"/>
      <c r="AU501" s="150"/>
      <c r="AV501" s="150"/>
      <c r="AW501" s="150"/>
      <c r="AX501" s="150"/>
      <c r="AY501" s="150"/>
      <c r="AZ501" s="150"/>
      <c r="BA501" s="150"/>
      <c r="BB501" s="150"/>
      <c r="BC501" s="150"/>
      <c r="BD501" s="150"/>
      <c r="BE501" s="150"/>
      <c r="BF501" s="150"/>
      <c r="BG501" s="150"/>
      <c r="BH501" s="150"/>
    </row>
    <row r="502" spans="1:60" x14ac:dyDescent="0.2">
      <c r="A502" s="174" t="s">
        <v>153</v>
      </c>
      <c r="B502" s="175" t="s">
        <v>99</v>
      </c>
      <c r="C502" s="197" t="s">
        <v>100</v>
      </c>
      <c r="D502" s="176"/>
      <c r="E502" s="177"/>
      <c r="F502" s="178"/>
      <c r="G502" s="178">
        <f>SUMIF(AG503:AG509,"&lt;&gt;NOR",G503:G509)</f>
        <v>0</v>
      </c>
      <c r="H502" s="178"/>
      <c r="I502" s="178">
        <f>SUM(I503:I509)</f>
        <v>0</v>
      </c>
      <c r="J502" s="178"/>
      <c r="K502" s="178">
        <f>SUM(K503:K509)</f>
        <v>0</v>
      </c>
      <c r="L502" s="178"/>
      <c r="M502" s="178">
        <f>SUM(M503:M509)</f>
        <v>0</v>
      </c>
      <c r="N502" s="178"/>
      <c r="O502" s="178">
        <f>SUM(O503:O509)</f>
        <v>0.31</v>
      </c>
      <c r="P502" s="178"/>
      <c r="Q502" s="178">
        <f>SUM(Q503:Q509)</f>
        <v>0</v>
      </c>
      <c r="R502" s="178"/>
      <c r="S502" s="178"/>
      <c r="T502" s="179"/>
      <c r="U502" s="173"/>
      <c r="V502" s="173">
        <f>SUM(V503:V509)</f>
        <v>2</v>
      </c>
      <c r="W502" s="173"/>
      <c r="AG502" t="s">
        <v>154</v>
      </c>
    </row>
    <row r="503" spans="1:60" ht="33.75" outlineLevel="1" x14ac:dyDescent="0.2">
      <c r="A503" s="180">
        <v>42</v>
      </c>
      <c r="B503" s="181" t="s">
        <v>556</v>
      </c>
      <c r="C503" s="198" t="s">
        <v>557</v>
      </c>
      <c r="D503" s="182" t="s">
        <v>558</v>
      </c>
      <c r="E503" s="183">
        <v>4</v>
      </c>
      <c r="F503" s="184"/>
      <c r="G503" s="185">
        <f>ROUND(E503*F503,2)</f>
        <v>0</v>
      </c>
      <c r="H503" s="184"/>
      <c r="I503" s="185">
        <f>ROUND(E503*H503,2)</f>
        <v>0</v>
      </c>
      <c r="J503" s="184"/>
      <c r="K503" s="185">
        <f>ROUND(E503*J503,2)</f>
        <v>0</v>
      </c>
      <c r="L503" s="185">
        <v>21</v>
      </c>
      <c r="M503" s="185">
        <f>G503*(1+L503/100)</f>
        <v>0</v>
      </c>
      <c r="N503" s="185">
        <v>7.6429999999999998E-2</v>
      </c>
      <c r="O503" s="185">
        <f>ROUND(E503*N503,2)</f>
        <v>0.31</v>
      </c>
      <c r="P503" s="185">
        <v>0</v>
      </c>
      <c r="Q503" s="185">
        <f>ROUND(E503*P503,2)</f>
        <v>0</v>
      </c>
      <c r="R503" s="185" t="s">
        <v>559</v>
      </c>
      <c r="S503" s="185" t="s">
        <v>167</v>
      </c>
      <c r="T503" s="186" t="s">
        <v>167</v>
      </c>
      <c r="U503" s="160">
        <v>0.5</v>
      </c>
      <c r="V503" s="160">
        <f>ROUND(E503*U503,2)</f>
        <v>2</v>
      </c>
      <c r="W503" s="160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50" t="s">
        <v>250</v>
      </c>
      <c r="AH503" s="150"/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  <c r="BC503" s="150"/>
      <c r="BD503" s="150"/>
      <c r="BE503" s="150"/>
      <c r="BF503" s="150"/>
      <c r="BG503" s="150"/>
      <c r="BH503" s="150"/>
    </row>
    <row r="504" spans="1:60" outlineLevel="1" x14ac:dyDescent="0.2">
      <c r="A504" s="157"/>
      <c r="B504" s="158"/>
      <c r="C504" s="200" t="s">
        <v>560</v>
      </c>
      <c r="D504" s="165"/>
      <c r="E504" s="166">
        <v>4</v>
      </c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50" t="s">
        <v>169</v>
      </c>
      <c r="AH504" s="150">
        <v>0</v>
      </c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AU504" s="150"/>
      <c r="AV504" s="150"/>
      <c r="AW504" s="150"/>
      <c r="AX504" s="150"/>
      <c r="AY504" s="150"/>
      <c r="AZ504" s="150"/>
      <c r="BA504" s="150"/>
      <c r="BB504" s="150"/>
      <c r="BC504" s="150"/>
      <c r="BD504" s="150"/>
      <c r="BE504" s="150"/>
      <c r="BF504" s="150"/>
      <c r="BG504" s="150"/>
      <c r="BH504" s="150"/>
    </row>
    <row r="505" spans="1:60" outlineLevel="1" x14ac:dyDescent="0.2">
      <c r="A505" s="180">
        <v>43</v>
      </c>
      <c r="B505" s="181" t="s">
        <v>561</v>
      </c>
      <c r="C505" s="198" t="s">
        <v>562</v>
      </c>
      <c r="D505" s="182" t="s">
        <v>503</v>
      </c>
      <c r="E505" s="183">
        <v>8</v>
      </c>
      <c r="F505" s="184"/>
      <c r="G505" s="185">
        <f>ROUND(E505*F505,2)</f>
        <v>0</v>
      </c>
      <c r="H505" s="184"/>
      <c r="I505" s="185">
        <f>ROUND(E505*H505,2)</f>
        <v>0</v>
      </c>
      <c r="J505" s="184"/>
      <c r="K505" s="185">
        <f>ROUND(E505*J505,2)</f>
        <v>0</v>
      </c>
      <c r="L505" s="185">
        <v>21</v>
      </c>
      <c r="M505" s="185">
        <f>G505*(1+L505/100)</f>
        <v>0</v>
      </c>
      <c r="N505" s="185">
        <v>0</v>
      </c>
      <c r="O505" s="185">
        <f>ROUND(E505*N505,2)</f>
        <v>0</v>
      </c>
      <c r="P505" s="185">
        <v>0</v>
      </c>
      <c r="Q505" s="185">
        <f>ROUND(E505*P505,2)</f>
        <v>0</v>
      </c>
      <c r="R505" s="185"/>
      <c r="S505" s="185" t="s">
        <v>157</v>
      </c>
      <c r="T505" s="186" t="s">
        <v>158</v>
      </c>
      <c r="U505" s="160">
        <v>0</v>
      </c>
      <c r="V505" s="160">
        <f>ROUND(E505*U505,2)</f>
        <v>0</v>
      </c>
      <c r="W505" s="16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0" t="s">
        <v>224</v>
      </c>
      <c r="AH505" s="150"/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AU505" s="150"/>
      <c r="AV505" s="150"/>
      <c r="AW505" s="150"/>
      <c r="AX505" s="150"/>
      <c r="AY505" s="150"/>
      <c r="AZ505" s="150"/>
      <c r="BA505" s="150"/>
      <c r="BB505" s="150"/>
      <c r="BC505" s="150"/>
      <c r="BD505" s="150"/>
      <c r="BE505" s="150"/>
      <c r="BF505" s="150"/>
      <c r="BG505" s="150"/>
      <c r="BH505" s="150"/>
    </row>
    <row r="506" spans="1:60" outlineLevel="1" x14ac:dyDescent="0.2">
      <c r="A506" s="157"/>
      <c r="B506" s="158"/>
      <c r="C506" s="257" t="s">
        <v>187</v>
      </c>
      <c r="D506" s="258"/>
      <c r="E506" s="258"/>
      <c r="F506" s="258"/>
      <c r="G506" s="258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50" t="s">
        <v>161</v>
      </c>
      <c r="AH506" s="150"/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AU506" s="150"/>
      <c r="AV506" s="150"/>
      <c r="AW506" s="150"/>
      <c r="AX506" s="150"/>
      <c r="AY506" s="150"/>
      <c r="AZ506" s="150"/>
      <c r="BA506" s="150"/>
      <c r="BB506" s="150"/>
      <c r="BC506" s="150"/>
      <c r="BD506" s="150"/>
      <c r="BE506" s="150"/>
      <c r="BF506" s="150"/>
      <c r="BG506" s="150"/>
      <c r="BH506" s="150"/>
    </row>
    <row r="507" spans="1:60" outlineLevel="1" x14ac:dyDescent="0.2">
      <c r="A507" s="157"/>
      <c r="B507" s="158"/>
      <c r="C507" s="259" t="s">
        <v>50</v>
      </c>
      <c r="D507" s="260"/>
      <c r="E507" s="260"/>
      <c r="F507" s="260"/>
      <c r="G507" s="2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 t="s">
        <v>161</v>
      </c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  <c r="BC507" s="150"/>
      <c r="BD507" s="150"/>
      <c r="BE507" s="150"/>
      <c r="BF507" s="150"/>
      <c r="BG507" s="150"/>
      <c r="BH507" s="150"/>
    </row>
    <row r="508" spans="1:60" outlineLevel="1" x14ac:dyDescent="0.2">
      <c r="A508" s="157">
        <v>44</v>
      </c>
      <c r="B508" s="158" t="s">
        <v>563</v>
      </c>
      <c r="C508" s="206" t="s">
        <v>564</v>
      </c>
      <c r="D508" s="159" t="s">
        <v>0</v>
      </c>
      <c r="E508" s="195"/>
      <c r="F508" s="161"/>
      <c r="G508" s="160">
        <f>ROUND(E508*F508,2)</f>
        <v>0</v>
      </c>
      <c r="H508" s="161"/>
      <c r="I508" s="160">
        <f>ROUND(E508*H508,2)</f>
        <v>0</v>
      </c>
      <c r="J508" s="161"/>
      <c r="K508" s="160">
        <f>ROUND(E508*J508,2)</f>
        <v>0</v>
      </c>
      <c r="L508" s="160">
        <v>21</v>
      </c>
      <c r="M508" s="160">
        <f>G508*(1+L508/100)</f>
        <v>0</v>
      </c>
      <c r="N508" s="160">
        <v>0</v>
      </c>
      <c r="O508" s="160">
        <f>ROUND(E508*N508,2)</f>
        <v>0</v>
      </c>
      <c r="P508" s="160">
        <v>0</v>
      </c>
      <c r="Q508" s="160">
        <f>ROUND(E508*P508,2)</f>
        <v>0</v>
      </c>
      <c r="R508" s="160" t="s">
        <v>559</v>
      </c>
      <c r="S508" s="160" t="s">
        <v>167</v>
      </c>
      <c r="T508" s="160" t="s">
        <v>167</v>
      </c>
      <c r="U508" s="160">
        <v>0</v>
      </c>
      <c r="V508" s="160">
        <f>ROUND(E508*U508,2)</f>
        <v>0</v>
      </c>
      <c r="W508" s="16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 t="s">
        <v>256</v>
      </c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  <c r="BC508" s="150"/>
      <c r="BD508" s="150"/>
      <c r="BE508" s="150"/>
      <c r="BF508" s="150"/>
      <c r="BG508" s="150"/>
      <c r="BH508" s="150"/>
    </row>
    <row r="509" spans="1:60" outlineLevel="1" x14ac:dyDescent="0.2">
      <c r="A509" s="157"/>
      <c r="B509" s="158"/>
      <c r="C509" s="270" t="s">
        <v>565</v>
      </c>
      <c r="D509" s="271"/>
      <c r="E509" s="271"/>
      <c r="F509" s="271"/>
      <c r="G509" s="271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 t="s">
        <v>252</v>
      </c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150"/>
      <c r="BD509" s="150"/>
      <c r="BE509" s="150"/>
      <c r="BF509" s="150"/>
      <c r="BG509" s="150"/>
      <c r="BH509" s="150"/>
    </row>
    <row r="510" spans="1:60" x14ac:dyDescent="0.2">
      <c r="A510" s="174" t="s">
        <v>153</v>
      </c>
      <c r="B510" s="175" t="s">
        <v>101</v>
      </c>
      <c r="C510" s="197" t="s">
        <v>102</v>
      </c>
      <c r="D510" s="176"/>
      <c r="E510" s="177"/>
      <c r="F510" s="178"/>
      <c r="G510" s="178">
        <f>SUMIF(AG511:AG511,"&lt;&gt;NOR",G511:G511)</f>
        <v>0</v>
      </c>
      <c r="H510" s="178"/>
      <c r="I510" s="178">
        <f>SUM(I511:I511)</f>
        <v>0</v>
      </c>
      <c r="J510" s="178"/>
      <c r="K510" s="178">
        <f>SUM(K511:K511)</f>
        <v>0</v>
      </c>
      <c r="L510" s="178"/>
      <c r="M510" s="178">
        <f>SUM(M511:M511)</f>
        <v>0</v>
      </c>
      <c r="N510" s="178"/>
      <c r="O510" s="178">
        <f>SUM(O511:O511)</f>
        <v>0</v>
      </c>
      <c r="P510" s="178"/>
      <c r="Q510" s="178">
        <f>SUM(Q511:Q511)</f>
        <v>0</v>
      </c>
      <c r="R510" s="178"/>
      <c r="S510" s="178"/>
      <c r="T510" s="179"/>
      <c r="U510" s="173"/>
      <c r="V510" s="173">
        <f>SUM(V511:V511)</f>
        <v>0</v>
      </c>
      <c r="W510" s="173"/>
      <c r="AG510" t="s">
        <v>154</v>
      </c>
    </row>
    <row r="511" spans="1:60" outlineLevel="1" x14ac:dyDescent="0.2">
      <c r="A511" s="188">
        <v>45</v>
      </c>
      <c r="B511" s="189" t="s">
        <v>566</v>
      </c>
      <c r="C511" s="205" t="s">
        <v>567</v>
      </c>
      <c r="D511" s="190" t="s">
        <v>539</v>
      </c>
      <c r="E511" s="191">
        <v>1</v>
      </c>
      <c r="F511" s="192"/>
      <c r="G511" s="193">
        <f>ROUND(E511*F511,2)</f>
        <v>0</v>
      </c>
      <c r="H511" s="192"/>
      <c r="I511" s="193">
        <f>ROUND(E511*H511,2)</f>
        <v>0</v>
      </c>
      <c r="J511" s="192"/>
      <c r="K511" s="193">
        <f>ROUND(E511*J511,2)</f>
        <v>0</v>
      </c>
      <c r="L511" s="193">
        <v>21</v>
      </c>
      <c r="M511" s="193">
        <f>G511*(1+L511/100)</f>
        <v>0</v>
      </c>
      <c r="N511" s="193">
        <v>0</v>
      </c>
      <c r="O511" s="193">
        <f>ROUND(E511*N511,2)</f>
        <v>0</v>
      </c>
      <c r="P511" s="193">
        <v>0</v>
      </c>
      <c r="Q511" s="193">
        <f>ROUND(E511*P511,2)</f>
        <v>0</v>
      </c>
      <c r="R511" s="193"/>
      <c r="S511" s="193" t="s">
        <v>157</v>
      </c>
      <c r="T511" s="194" t="s">
        <v>158</v>
      </c>
      <c r="U511" s="160">
        <v>0</v>
      </c>
      <c r="V511" s="160">
        <f>ROUND(E511*U511,2)</f>
        <v>0</v>
      </c>
      <c r="W511" s="16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0" t="s">
        <v>224</v>
      </c>
      <c r="AH511" s="150"/>
      <c r="AI511" s="150"/>
      <c r="AJ511" s="150"/>
      <c r="AK511" s="150"/>
      <c r="AL511" s="150"/>
      <c r="AM511" s="150"/>
      <c r="AN511" s="150"/>
      <c r="AO511" s="150"/>
      <c r="AP511" s="150"/>
      <c r="AQ511" s="150"/>
      <c r="AR511" s="150"/>
      <c r="AS511" s="150"/>
      <c r="AT511" s="150"/>
      <c r="AU511" s="150"/>
      <c r="AV511" s="150"/>
      <c r="AW511" s="150"/>
      <c r="AX511" s="150"/>
      <c r="AY511" s="150"/>
      <c r="AZ511" s="150"/>
      <c r="BA511" s="150"/>
      <c r="BB511" s="150"/>
      <c r="BC511" s="150"/>
      <c r="BD511" s="150"/>
      <c r="BE511" s="150"/>
      <c r="BF511" s="150"/>
      <c r="BG511" s="150"/>
      <c r="BH511" s="150"/>
    </row>
    <row r="512" spans="1:60" x14ac:dyDescent="0.2">
      <c r="A512" s="174" t="s">
        <v>153</v>
      </c>
      <c r="B512" s="175" t="s">
        <v>103</v>
      </c>
      <c r="C512" s="197" t="s">
        <v>104</v>
      </c>
      <c r="D512" s="176"/>
      <c r="E512" s="177"/>
      <c r="F512" s="178"/>
      <c r="G512" s="178">
        <f>SUMIF(AG513:AG513,"&lt;&gt;NOR",G513:G513)</f>
        <v>0</v>
      </c>
      <c r="H512" s="178"/>
      <c r="I512" s="178">
        <f>SUM(I513:I513)</f>
        <v>0</v>
      </c>
      <c r="J512" s="178"/>
      <c r="K512" s="178">
        <f>SUM(K513:K513)</f>
        <v>0</v>
      </c>
      <c r="L512" s="178"/>
      <c r="M512" s="178">
        <f>SUM(M513:M513)</f>
        <v>0</v>
      </c>
      <c r="N512" s="178"/>
      <c r="O512" s="178">
        <f>SUM(O513:O513)</f>
        <v>0</v>
      </c>
      <c r="P512" s="178"/>
      <c r="Q512" s="178">
        <f>SUM(Q513:Q513)</f>
        <v>0</v>
      </c>
      <c r="R512" s="178"/>
      <c r="S512" s="178"/>
      <c r="T512" s="179"/>
      <c r="U512" s="173"/>
      <c r="V512" s="173">
        <f>SUM(V513:V513)</f>
        <v>0</v>
      </c>
      <c r="W512" s="173"/>
      <c r="AG512" t="s">
        <v>154</v>
      </c>
    </row>
    <row r="513" spans="1:60" outlineLevel="1" x14ac:dyDescent="0.2">
      <c r="A513" s="188">
        <v>46</v>
      </c>
      <c r="B513" s="189" t="s">
        <v>568</v>
      </c>
      <c r="C513" s="205" t="s">
        <v>569</v>
      </c>
      <c r="D513" s="190" t="s">
        <v>539</v>
      </c>
      <c r="E513" s="191">
        <v>1</v>
      </c>
      <c r="F513" s="192"/>
      <c r="G513" s="193">
        <f>ROUND(E513*F513,2)</f>
        <v>0</v>
      </c>
      <c r="H513" s="192"/>
      <c r="I513" s="193">
        <f>ROUND(E513*H513,2)</f>
        <v>0</v>
      </c>
      <c r="J513" s="192"/>
      <c r="K513" s="193">
        <f>ROUND(E513*J513,2)</f>
        <v>0</v>
      </c>
      <c r="L513" s="193">
        <v>21</v>
      </c>
      <c r="M513" s="193">
        <f>G513*(1+L513/100)</f>
        <v>0</v>
      </c>
      <c r="N513" s="193">
        <v>0</v>
      </c>
      <c r="O513" s="193">
        <f>ROUND(E513*N513,2)</f>
        <v>0</v>
      </c>
      <c r="P513" s="193">
        <v>0</v>
      </c>
      <c r="Q513" s="193">
        <f>ROUND(E513*P513,2)</f>
        <v>0</v>
      </c>
      <c r="R513" s="193"/>
      <c r="S513" s="193" t="s">
        <v>157</v>
      </c>
      <c r="T513" s="194" t="s">
        <v>158</v>
      </c>
      <c r="U513" s="160">
        <v>0</v>
      </c>
      <c r="V513" s="160">
        <f>ROUND(E513*U513,2)</f>
        <v>0</v>
      </c>
      <c r="W513" s="16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 t="s">
        <v>224</v>
      </c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  <c r="BC513" s="150"/>
      <c r="BD513" s="150"/>
      <c r="BE513" s="150"/>
      <c r="BF513" s="150"/>
      <c r="BG513" s="150"/>
      <c r="BH513" s="150"/>
    </row>
    <row r="514" spans="1:60" x14ac:dyDescent="0.2">
      <c r="A514" s="174" t="s">
        <v>153</v>
      </c>
      <c r="B514" s="175" t="s">
        <v>105</v>
      </c>
      <c r="C514" s="197" t="s">
        <v>106</v>
      </c>
      <c r="D514" s="176"/>
      <c r="E514" s="177"/>
      <c r="F514" s="178"/>
      <c r="G514" s="178">
        <f>SUMIF(AG515:AG520,"&lt;&gt;NOR",G515:G520)</f>
        <v>0</v>
      </c>
      <c r="H514" s="178"/>
      <c r="I514" s="178">
        <f>SUM(I515:I520)</f>
        <v>0</v>
      </c>
      <c r="J514" s="178"/>
      <c r="K514" s="178">
        <f>SUM(K515:K520)</f>
        <v>0</v>
      </c>
      <c r="L514" s="178"/>
      <c r="M514" s="178">
        <f>SUM(M515:M520)</f>
        <v>0</v>
      </c>
      <c r="N514" s="178"/>
      <c r="O514" s="178">
        <f>SUM(O515:O520)</f>
        <v>0</v>
      </c>
      <c r="P514" s="178"/>
      <c r="Q514" s="178">
        <f>SUM(Q515:Q520)</f>
        <v>0</v>
      </c>
      <c r="R514" s="178"/>
      <c r="S514" s="178"/>
      <c r="T514" s="179"/>
      <c r="U514" s="173"/>
      <c r="V514" s="173">
        <f>SUM(V515:V520)</f>
        <v>0</v>
      </c>
      <c r="W514" s="173"/>
      <c r="AG514" t="s">
        <v>154</v>
      </c>
    </row>
    <row r="515" spans="1:60" outlineLevel="1" x14ac:dyDescent="0.2">
      <c r="A515" s="180">
        <v>47</v>
      </c>
      <c r="B515" s="181" t="s">
        <v>570</v>
      </c>
      <c r="C515" s="198" t="s">
        <v>571</v>
      </c>
      <c r="D515" s="182" t="s">
        <v>572</v>
      </c>
      <c r="E515" s="183">
        <v>10</v>
      </c>
      <c r="F515" s="184"/>
      <c r="G515" s="185">
        <f>ROUND(E515*F515,2)</f>
        <v>0</v>
      </c>
      <c r="H515" s="184"/>
      <c r="I515" s="185">
        <f>ROUND(E515*H515,2)</f>
        <v>0</v>
      </c>
      <c r="J515" s="184"/>
      <c r="K515" s="185">
        <f>ROUND(E515*J515,2)</f>
        <v>0</v>
      </c>
      <c r="L515" s="185">
        <v>21</v>
      </c>
      <c r="M515" s="185">
        <f>G515*(1+L515/100)</f>
        <v>0</v>
      </c>
      <c r="N515" s="185">
        <v>0</v>
      </c>
      <c r="O515" s="185">
        <f>ROUND(E515*N515,2)</f>
        <v>0</v>
      </c>
      <c r="P515" s="185">
        <v>0</v>
      </c>
      <c r="Q515" s="185">
        <f>ROUND(E515*P515,2)</f>
        <v>0</v>
      </c>
      <c r="R515" s="185"/>
      <c r="S515" s="185" t="s">
        <v>157</v>
      </c>
      <c r="T515" s="186" t="s">
        <v>158</v>
      </c>
      <c r="U515" s="160">
        <v>0</v>
      </c>
      <c r="V515" s="160">
        <f>ROUND(E515*U515,2)</f>
        <v>0</v>
      </c>
      <c r="W515" s="160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50" t="s">
        <v>224</v>
      </c>
      <c r="AH515" s="150"/>
      <c r="AI515" s="150"/>
      <c r="AJ515" s="150"/>
      <c r="AK515" s="150"/>
      <c r="AL515" s="150"/>
      <c r="AM515" s="150"/>
      <c r="AN515" s="150"/>
      <c r="AO515" s="150"/>
      <c r="AP515" s="150"/>
      <c r="AQ515" s="150"/>
      <c r="AR515" s="150"/>
      <c r="AS515" s="150"/>
      <c r="AT515" s="150"/>
      <c r="AU515" s="150"/>
      <c r="AV515" s="150"/>
      <c r="AW515" s="150"/>
      <c r="AX515" s="150"/>
      <c r="AY515" s="150"/>
      <c r="AZ515" s="150"/>
      <c r="BA515" s="150"/>
      <c r="BB515" s="150"/>
      <c r="BC515" s="150"/>
      <c r="BD515" s="150"/>
      <c r="BE515" s="150"/>
      <c r="BF515" s="150"/>
      <c r="BG515" s="150"/>
      <c r="BH515" s="150"/>
    </row>
    <row r="516" spans="1:60" ht="22.5" outlineLevel="1" x14ac:dyDescent="0.2">
      <c r="A516" s="157"/>
      <c r="B516" s="158"/>
      <c r="C516" s="257" t="s">
        <v>693</v>
      </c>
      <c r="D516" s="258"/>
      <c r="E516" s="258"/>
      <c r="F516" s="258"/>
      <c r="G516" s="258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50" t="s">
        <v>161</v>
      </c>
      <c r="AH516" s="150"/>
      <c r="AI516" s="150"/>
      <c r="AJ516" s="150"/>
      <c r="AK516" s="150"/>
      <c r="AL516" s="150"/>
      <c r="AM516" s="150"/>
      <c r="AN516" s="150"/>
      <c r="AO516" s="150"/>
      <c r="AP516" s="150"/>
      <c r="AQ516" s="150"/>
      <c r="AR516" s="150"/>
      <c r="AS516" s="150"/>
      <c r="AT516" s="150"/>
      <c r="AU516" s="150"/>
      <c r="AV516" s="150"/>
      <c r="AW516" s="150"/>
      <c r="AX516" s="150"/>
      <c r="AY516" s="150"/>
      <c r="AZ516" s="150"/>
      <c r="BA516" s="187" t="str">
        <f>C516</f>
        <v>Po provedení regenerace dojde k razantnímu snížení potřeby tepelné energie pro vytápění. V důsledku toho bude nezbytné provést revizi způsobu provozu otopného systému, jakož i technických vlastností systému samotného.</v>
      </c>
      <c r="BB516" s="150"/>
      <c r="BC516" s="150"/>
      <c r="BD516" s="150"/>
      <c r="BE516" s="150"/>
      <c r="BF516" s="150"/>
      <c r="BG516" s="150"/>
      <c r="BH516" s="150"/>
    </row>
    <row r="517" spans="1:60" outlineLevel="1" x14ac:dyDescent="0.2">
      <c r="A517" s="157"/>
      <c r="B517" s="158"/>
      <c r="C517" s="259" t="s">
        <v>573</v>
      </c>
      <c r="D517" s="260"/>
      <c r="E517" s="260"/>
      <c r="F517" s="260"/>
      <c r="G517" s="2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 t="s">
        <v>161</v>
      </c>
      <c r="AH517" s="150"/>
      <c r="AI517" s="150"/>
      <c r="AJ517" s="150"/>
      <c r="AK517" s="150"/>
      <c r="AL517" s="150"/>
      <c r="AM517" s="150"/>
      <c r="AN517" s="150"/>
      <c r="AO517" s="150"/>
      <c r="AP517" s="150"/>
      <c r="AQ517" s="150"/>
      <c r="AR517" s="150"/>
      <c r="AS517" s="150"/>
      <c r="AT517" s="150"/>
      <c r="AU517" s="150"/>
      <c r="AV517" s="150"/>
      <c r="AW517" s="150"/>
      <c r="AX517" s="150"/>
      <c r="AY517" s="150"/>
      <c r="AZ517" s="150"/>
      <c r="BA517" s="150"/>
      <c r="BB517" s="150"/>
      <c r="BC517" s="150"/>
      <c r="BD517" s="150"/>
      <c r="BE517" s="150"/>
      <c r="BF517" s="150"/>
      <c r="BG517" s="150"/>
      <c r="BH517" s="150"/>
    </row>
    <row r="518" spans="1:60" outlineLevel="1" x14ac:dyDescent="0.2">
      <c r="A518" s="157"/>
      <c r="B518" s="158"/>
      <c r="C518" s="259" t="s">
        <v>574</v>
      </c>
      <c r="D518" s="260"/>
      <c r="E518" s="260"/>
      <c r="F518" s="260"/>
      <c r="G518" s="2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50" t="s">
        <v>161</v>
      </c>
      <c r="AH518" s="150"/>
      <c r="AI518" s="150"/>
      <c r="AJ518" s="150"/>
      <c r="AK518" s="150"/>
      <c r="AL518" s="150"/>
      <c r="AM518" s="150"/>
      <c r="AN518" s="150"/>
      <c r="AO518" s="150"/>
      <c r="AP518" s="150"/>
      <c r="AQ518" s="150"/>
      <c r="AR518" s="150"/>
      <c r="AS518" s="150"/>
      <c r="AT518" s="150"/>
      <c r="AU518" s="150"/>
      <c r="AV518" s="150"/>
      <c r="AW518" s="150"/>
      <c r="AX518" s="150"/>
      <c r="AY518" s="150"/>
      <c r="AZ518" s="150"/>
      <c r="BA518" s="150"/>
      <c r="BB518" s="150"/>
      <c r="BC518" s="150"/>
      <c r="BD518" s="150"/>
      <c r="BE518" s="150"/>
      <c r="BF518" s="150"/>
      <c r="BG518" s="150"/>
      <c r="BH518" s="150"/>
    </row>
    <row r="519" spans="1:60" outlineLevel="1" x14ac:dyDescent="0.2">
      <c r="A519" s="157"/>
      <c r="B519" s="158"/>
      <c r="C519" s="259" t="s">
        <v>575</v>
      </c>
      <c r="D519" s="260"/>
      <c r="E519" s="260"/>
      <c r="F519" s="260"/>
      <c r="G519" s="2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50" t="s">
        <v>161</v>
      </c>
      <c r="AH519" s="150"/>
      <c r="AI519" s="150"/>
      <c r="AJ519" s="150"/>
      <c r="AK519" s="150"/>
      <c r="AL519" s="150"/>
      <c r="AM519" s="150"/>
      <c r="AN519" s="150"/>
      <c r="AO519" s="150"/>
      <c r="AP519" s="150"/>
      <c r="AQ519" s="150"/>
      <c r="AR519" s="150"/>
      <c r="AS519" s="150"/>
      <c r="AT519" s="150"/>
      <c r="AU519" s="150"/>
      <c r="AV519" s="150"/>
      <c r="AW519" s="150"/>
      <c r="AX519" s="150"/>
      <c r="AY519" s="150"/>
      <c r="AZ519" s="150"/>
      <c r="BA519" s="150"/>
      <c r="BB519" s="150"/>
      <c r="BC519" s="150"/>
      <c r="BD519" s="150"/>
      <c r="BE519" s="150"/>
      <c r="BF519" s="150"/>
      <c r="BG519" s="150"/>
      <c r="BH519" s="150"/>
    </row>
    <row r="520" spans="1:60" outlineLevel="1" x14ac:dyDescent="0.2">
      <c r="A520" s="157"/>
      <c r="B520" s="158"/>
      <c r="C520" s="259" t="s">
        <v>576</v>
      </c>
      <c r="D520" s="260"/>
      <c r="E520" s="260"/>
      <c r="F520" s="260"/>
      <c r="G520" s="2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50" t="s">
        <v>161</v>
      </c>
      <c r="AH520" s="150"/>
      <c r="AI520" s="150"/>
      <c r="AJ520" s="150"/>
      <c r="AK520" s="150"/>
      <c r="AL520" s="150"/>
      <c r="AM520" s="150"/>
      <c r="AN520" s="150"/>
      <c r="AO520" s="150"/>
      <c r="AP520" s="150"/>
      <c r="AQ520" s="150"/>
      <c r="AR520" s="150"/>
      <c r="AS520" s="150"/>
      <c r="AT520" s="150"/>
      <c r="AU520" s="150"/>
      <c r="AV520" s="150"/>
      <c r="AW520" s="150"/>
      <c r="AX520" s="150"/>
      <c r="AY520" s="150"/>
      <c r="AZ520" s="150"/>
      <c r="BA520" s="150"/>
      <c r="BB520" s="150"/>
      <c r="BC520" s="150"/>
      <c r="BD520" s="150"/>
      <c r="BE520" s="150"/>
      <c r="BF520" s="150"/>
      <c r="BG520" s="150"/>
      <c r="BH520" s="150"/>
    </row>
    <row r="521" spans="1:60" x14ac:dyDescent="0.2">
      <c r="A521" s="174" t="s">
        <v>153</v>
      </c>
      <c r="B521" s="175" t="s">
        <v>107</v>
      </c>
      <c r="C521" s="197" t="s">
        <v>108</v>
      </c>
      <c r="D521" s="176"/>
      <c r="E521" s="177"/>
      <c r="F521" s="178"/>
      <c r="G521" s="178">
        <f>SUMIF(AG522:AG535,"&lt;&gt;NOR",G522:G535)</f>
        <v>0</v>
      </c>
      <c r="H521" s="178"/>
      <c r="I521" s="178">
        <f>SUM(I522:I535)</f>
        <v>0</v>
      </c>
      <c r="J521" s="178"/>
      <c r="K521" s="178">
        <f>SUM(K522:K535)</f>
        <v>0</v>
      </c>
      <c r="L521" s="178"/>
      <c r="M521" s="178">
        <f>SUM(M522:M535)</f>
        <v>0</v>
      </c>
      <c r="N521" s="178"/>
      <c r="O521" s="178">
        <f>SUM(O522:O535)</f>
        <v>0.53</v>
      </c>
      <c r="P521" s="178"/>
      <c r="Q521" s="178">
        <f>SUM(Q522:Q535)</f>
        <v>0.2</v>
      </c>
      <c r="R521" s="178"/>
      <c r="S521" s="178"/>
      <c r="T521" s="179"/>
      <c r="U521" s="173"/>
      <c r="V521" s="173">
        <f>SUM(V522:V535)</f>
        <v>13.11</v>
      </c>
      <c r="W521" s="173"/>
      <c r="AG521" t="s">
        <v>154</v>
      </c>
    </row>
    <row r="522" spans="1:60" ht="33.75" outlineLevel="1" x14ac:dyDescent="0.2">
      <c r="A522" s="180">
        <v>48</v>
      </c>
      <c r="B522" s="181" t="s">
        <v>577</v>
      </c>
      <c r="C522" s="198" t="s">
        <v>578</v>
      </c>
      <c r="D522" s="182" t="s">
        <v>318</v>
      </c>
      <c r="E522" s="183">
        <v>5</v>
      </c>
      <c r="F522" s="184"/>
      <c r="G522" s="185">
        <f>ROUND(E522*F522,2)</f>
        <v>0</v>
      </c>
      <c r="H522" s="184"/>
      <c r="I522" s="185">
        <f>ROUND(E522*H522,2)</f>
        <v>0</v>
      </c>
      <c r="J522" s="184"/>
      <c r="K522" s="185">
        <f>ROUND(E522*J522,2)</f>
        <v>0</v>
      </c>
      <c r="L522" s="185">
        <v>21</v>
      </c>
      <c r="M522" s="185">
        <f>G522*(1+L522/100)</f>
        <v>0</v>
      </c>
      <c r="N522" s="185">
        <v>7.3299999999999997E-3</v>
      </c>
      <c r="O522" s="185">
        <f>ROUND(E522*N522,2)</f>
        <v>0.04</v>
      </c>
      <c r="P522" s="185">
        <v>0</v>
      </c>
      <c r="Q522" s="185">
        <f>ROUND(E522*P522,2)</f>
        <v>0</v>
      </c>
      <c r="R522" s="185" t="s">
        <v>579</v>
      </c>
      <c r="S522" s="185" t="s">
        <v>167</v>
      </c>
      <c r="T522" s="186" t="s">
        <v>167</v>
      </c>
      <c r="U522" s="160">
        <v>0.34200000000000003</v>
      </c>
      <c r="V522" s="160">
        <f>ROUND(E522*U522,2)</f>
        <v>1.71</v>
      </c>
      <c r="W522" s="160"/>
      <c r="X522" s="150"/>
      <c r="Y522" s="150"/>
      <c r="Z522" s="150"/>
      <c r="AA522" s="150"/>
      <c r="AB522" s="150"/>
      <c r="AC522" s="150"/>
      <c r="AD522" s="150"/>
      <c r="AE522" s="150"/>
      <c r="AF522" s="150"/>
      <c r="AG522" s="150" t="s">
        <v>250</v>
      </c>
      <c r="AH522" s="150"/>
      <c r="AI522" s="150"/>
      <c r="AJ522" s="150"/>
      <c r="AK522" s="150"/>
      <c r="AL522" s="150"/>
      <c r="AM522" s="150"/>
      <c r="AN522" s="150"/>
      <c r="AO522" s="150"/>
      <c r="AP522" s="150"/>
      <c r="AQ522" s="150"/>
      <c r="AR522" s="150"/>
      <c r="AS522" s="150"/>
      <c r="AT522" s="150"/>
      <c r="AU522" s="150"/>
      <c r="AV522" s="150"/>
      <c r="AW522" s="150"/>
      <c r="AX522" s="150"/>
      <c r="AY522" s="150"/>
      <c r="AZ522" s="150"/>
      <c r="BA522" s="150"/>
      <c r="BB522" s="150"/>
      <c r="BC522" s="150"/>
      <c r="BD522" s="150"/>
      <c r="BE522" s="150"/>
      <c r="BF522" s="150"/>
      <c r="BG522" s="150"/>
      <c r="BH522" s="150"/>
    </row>
    <row r="523" spans="1:60" outlineLevel="1" x14ac:dyDescent="0.2">
      <c r="A523" s="157"/>
      <c r="B523" s="158"/>
      <c r="C523" s="200" t="s">
        <v>580</v>
      </c>
      <c r="D523" s="165"/>
      <c r="E523" s="166">
        <v>5</v>
      </c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50"/>
      <c r="Y523" s="150"/>
      <c r="Z523" s="150"/>
      <c r="AA523" s="150"/>
      <c r="AB523" s="150"/>
      <c r="AC523" s="150"/>
      <c r="AD523" s="150"/>
      <c r="AE523" s="150"/>
      <c r="AF523" s="150"/>
      <c r="AG523" s="150" t="s">
        <v>169</v>
      </c>
      <c r="AH523" s="150">
        <v>0</v>
      </c>
      <c r="AI523" s="150"/>
      <c r="AJ523" s="150"/>
      <c r="AK523" s="150"/>
      <c r="AL523" s="150"/>
      <c r="AM523" s="150"/>
      <c r="AN523" s="150"/>
      <c r="AO523" s="150"/>
      <c r="AP523" s="150"/>
      <c r="AQ523" s="150"/>
      <c r="AR523" s="150"/>
      <c r="AS523" s="150"/>
      <c r="AT523" s="150"/>
      <c r="AU523" s="150"/>
      <c r="AV523" s="150"/>
      <c r="AW523" s="150"/>
      <c r="AX523" s="150"/>
      <c r="AY523" s="150"/>
      <c r="AZ523" s="150"/>
      <c r="BA523" s="150"/>
      <c r="BB523" s="150"/>
      <c r="BC523" s="150"/>
      <c r="BD523" s="150"/>
      <c r="BE523" s="150"/>
      <c r="BF523" s="150"/>
      <c r="BG523" s="150"/>
      <c r="BH523" s="150"/>
    </row>
    <row r="524" spans="1:60" ht="33.75" outlineLevel="1" x14ac:dyDescent="0.2">
      <c r="A524" s="180">
        <v>49</v>
      </c>
      <c r="B524" s="181" t="s">
        <v>581</v>
      </c>
      <c r="C524" s="198" t="s">
        <v>582</v>
      </c>
      <c r="D524" s="182" t="s">
        <v>166</v>
      </c>
      <c r="E524" s="183">
        <v>28</v>
      </c>
      <c r="F524" s="184"/>
      <c r="G524" s="185">
        <f>ROUND(E524*F524,2)</f>
        <v>0</v>
      </c>
      <c r="H524" s="184"/>
      <c r="I524" s="185">
        <f>ROUND(E524*H524,2)</f>
        <v>0</v>
      </c>
      <c r="J524" s="184"/>
      <c r="K524" s="185">
        <f>ROUND(E524*J524,2)</f>
        <v>0</v>
      </c>
      <c r="L524" s="185">
        <v>21</v>
      </c>
      <c r="M524" s="185">
        <f>G524*(1+L524/100)</f>
        <v>0</v>
      </c>
      <c r="N524" s="185">
        <v>0</v>
      </c>
      <c r="O524" s="185">
        <f>ROUND(E524*N524,2)</f>
        <v>0</v>
      </c>
      <c r="P524" s="185">
        <v>0</v>
      </c>
      <c r="Q524" s="185">
        <f>ROUND(E524*P524,2)</f>
        <v>0</v>
      </c>
      <c r="R524" s="185" t="s">
        <v>579</v>
      </c>
      <c r="S524" s="185" t="s">
        <v>167</v>
      </c>
      <c r="T524" s="186" t="s">
        <v>167</v>
      </c>
      <c r="U524" s="160">
        <v>0.29199999999999998</v>
      </c>
      <c r="V524" s="160">
        <f>ROUND(E524*U524,2)</f>
        <v>8.18</v>
      </c>
      <c r="W524" s="160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50" t="s">
        <v>250</v>
      </c>
      <c r="AH524" s="150"/>
      <c r="AI524" s="150"/>
      <c r="AJ524" s="150"/>
      <c r="AK524" s="150"/>
      <c r="AL524" s="150"/>
      <c r="AM524" s="150"/>
      <c r="AN524" s="150"/>
      <c r="AO524" s="150"/>
      <c r="AP524" s="150"/>
      <c r="AQ524" s="150"/>
      <c r="AR524" s="150"/>
      <c r="AS524" s="150"/>
      <c r="AT524" s="150"/>
      <c r="AU524" s="150"/>
      <c r="AV524" s="150"/>
      <c r="AW524" s="150"/>
      <c r="AX524" s="150"/>
      <c r="AY524" s="150"/>
      <c r="AZ524" s="150"/>
      <c r="BA524" s="150"/>
      <c r="BB524" s="150"/>
      <c r="BC524" s="150"/>
      <c r="BD524" s="150"/>
      <c r="BE524" s="150"/>
      <c r="BF524" s="150"/>
      <c r="BG524" s="150"/>
      <c r="BH524" s="150"/>
    </row>
    <row r="525" spans="1:60" outlineLevel="1" x14ac:dyDescent="0.2">
      <c r="A525" s="157"/>
      <c r="B525" s="158"/>
      <c r="C525" s="200" t="s">
        <v>583</v>
      </c>
      <c r="D525" s="165"/>
      <c r="E525" s="166">
        <v>28</v>
      </c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50"/>
      <c r="Y525" s="150"/>
      <c r="Z525" s="150"/>
      <c r="AA525" s="150"/>
      <c r="AB525" s="150"/>
      <c r="AC525" s="150"/>
      <c r="AD525" s="150"/>
      <c r="AE525" s="150"/>
      <c r="AF525" s="150"/>
      <c r="AG525" s="150" t="s">
        <v>169</v>
      </c>
      <c r="AH525" s="150">
        <v>0</v>
      </c>
      <c r="AI525" s="150"/>
      <c r="AJ525" s="150"/>
      <c r="AK525" s="150"/>
      <c r="AL525" s="150"/>
      <c r="AM525" s="150"/>
      <c r="AN525" s="150"/>
      <c r="AO525" s="150"/>
      <c r="AP525" s="150"/>
      <c r="AQ525" s="150"/>
      <c r="AR525" s="150"/>
      <c r="AS525" s="150"/>
      <c r="AT525" s="150"/>
      <c r="AU525" s="150"/>
      <c r="AV525" s="150"/>
      <c r="AW525" s="150"/>
      <c r="AX525" s="150"/>
      <c r="AY525" s="150"/>
      <c r="AZ525" s="150"/>
      <c r="BA525" s="150"/>
      <c r="BB525" s="150"/>
      <c r="BC525" s="150"/>
      <c r="BD525" s="150"/>
      <c r="BE525" s="150"/>
      <c r="BF525" s="150"/>
      <c r="BG525" s="150"/>
      <c r="BH525" s="150"/>
    </row>
    <row r="526" spans="1:60" ht="33.75" outlineLevel="1" x14ac:dyDescent="0.2">
      <c r="A526" s="180">
        <v>50</v>
      </c>
      <c r="B526" s="181" t="s">
        <v>584</v>
      </c>
      <c r="C526" s="198" t="s">
        <v>585</v>
      </c>
      <c r="D526" s="182" t="s">
        <v>166</v>
      </c>
      <c r="E526" s="183">
        <v>28</v>
      </c>
      <c r="F526" s="184"/>
      <c r="G526" s="185">
        <f>ROUND(E526*F526,2)</f>
        <v>0</v>
      </c>
      <c r="H526" s="184"/>
      <c r="I526" s="185">
        <f>ROUND(E526*H526,2)</f>
        <v>0</v>
      </c>
      <c r="J526" s="184"/>
      <c r="K526" s="185">
        <f>ROUND(E526*J526,2)</f>
        <v>0</v>
      </c>
      <c r="L526" s="185">
        <v>21</v>
      </c>
      <c r="M526" s="185">
        <f>G526*(1+L526/100)</f>
        <v>0</v>
      </c>
      <c r="N526" s="185">
        <v>9.1E-4</v>
      </c>
      <c r="O526" s="185">
        <f>ROUND(E526*N526,2)</f>
        <v>0.03</v>
      </c>
      <c r="P526" s="185">
        <v>0</v>
      </c>
      <c r="Q526" s="185">
        <f>ROUND(E526*P526,2)</f>
        <v>0</v>
      </c>
      <c r="R526" s="185" t="s">
        <v>579</v>
      </c>
      <c r="S526" s="185" t="s">
        <v>167</v>
      </c>
      <c r="T526" s="186" t="s">
        <v>167</v>
      </c>
      <c r="U526" s="160">
        <v>5.5E-2</v>
      </c>
      <c r="V526" s="160">
        <f>ROUND(E526*U526,2)</f>
        <v>1.54</v>
      </c>
      <c r="W526" s="160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50" t="s">
        <v>250</v>
      </c>
      <c r="AH526" s="150"/>
      <c r="AI526" s="150"/>
      <c r="AJ526" s="150"/>
      <c r="AK526" s="150"/>
      <c r="AL526" s="150"/>
      <c r="AM526" s="150"/>
      <c r="AN526" s="150"/>
      <c r="AO526" s="150"/>
      <c r="AP526" s="150"/>
      <c r="AQ526" s="150"/>
      <c r="AR526" s="150"/>
      <c r="AS526" s="150"/>
      <c r="AT526" s="150"/>
      <c r="AU526" s="150"/>
      <c r="AV526" s="150"/>
      <c r="AW526" s="150"/>
      <c r="AX526" s="150"/>
      <c r="AY526" s="150"/>
      <c r="AZ526" s="150"/>
      <c r="BA526" s="150"/>
      <c r="BB526" s="150"/>
      <c r="BC526" s="150"/>
      <c r="BD526" s="150"/>
      <c r="BE526" s="150"/>
      <c r="BF526" s="150"/>
      <c r="BG526" s="150"/>
      <c r="BH526" s="150"/>
    </row>
    <row r="527" spans="1:60" outlineLevel="1" x14ac:dyDescent="0.2">
      <c r="A527" s="157"/>
      <c r="B527" s="158"/>
      <c r="C527" s="200" t="s">
        <v>583</v>
      </c>
      <c r="D527" s="165"/>
      <c r="E527" s="166">
        <v>28</v>
      </c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50"/>
      <c r="Y527" s="150"/>
      <c r="Z527" s="150"/>
      <c r="AA527" s="150"/>
      <c r="AB527" s="150"/>
      <c r="AC527" s="150"/>
      <c r="AD527" s="150"/>
      <c r="AE527" s="150"/>
      <c r="AF527" s="150"/>
      <c r="AG527" s="150" t="s">
        <v>169</v>
      </c>
      <c r="AH527" s="150">
        <v>0</v>
      </c>
      <c r="AI527" s="150"/>
      <c r="AJ527" s="150"/>
      <c r="AK527" s="150"/>
      <c r="AL527" s="150"/>
      <c r="AM527" s="150"/>
      <c r="AN527" s="150"/>
      <c r="AO527" s="150"/>
      <c r="AP527" s="150"/>
      <c r="AQ527" s="150"/>
      <c r="AR527" s="150"/>
      <c r="AS527" s="150"/>
      <c r="AT527" s="150"/>
      <c r="AU527" s="150"/>
      <c r="AV527" s="150"/>
      <c r="AW527" s="150"/>
      <c r="AX527" s="150"/>
      <c r="AY527" s="150"/>
      <c r="AZ527" s="150"/>
      <c r="BA527" s="150"/>
      <c r="BB527" s="150"/>
      <c r="BC527" s="150"/>
      <c r="BD527" s="150"/>
      <c r="BE527" s="150"/>
      <c r="BF527" s="150"/>
      <c r="BG527" s="150"/>
      <c r="BH527" s="150"/>
    </row>
    <row r="528" spans="1:60" ht="22.5" outlineLevel="1" x14ac:dyDescent="0.2">
      <c r="A528" s="180">
        <v>51</v>
      </c>
      <c r="B528" s="181" t="s">
        <v>586</v>
      </c>
      <c r="C528" s="198" t="s">
        <v>587</v>
      </c>
      <c r="D528" s="182" t="s">
        <v>166</v>
      </c>
      <c r="E528" s="183">
        <v>28</v>
      </c>
      <c r="F528" s="184"/>
      <c r="G528" s="185">
        <f>ROUND(E528*F528,2)</f>
        <v>0</v>
      </c>
      <c r="H528" s="184"/>
      <c r="I528" s="185">
        <f>ROUND(E528*H528,2)</f>
        <v>0</v>
      </c>
      <c r="J528" s="184"/>
      <c r="K528" s="185">
        <f>ROUND(E528*J528,2)</f>
        <v>0</v>
      </c>
      <c r="L528" s="185">
        <v>21</v>
      </c>
      <c r="M528" s="185">
        <f>G528*(1+L528/100)</f>
        <v>0</v>
      </c>
      <c r="N528" s="185">
        <v>0</v>
      </c>
      <c r="O528" s="185">
        <f>ROUND(E528*N528,2)</f>
        <v>0</v>
      </c>
      <c r="P528" s="185">
        <v>7.0000000000000001E-3</v>
      </c>
      <c r="Q528" s="185">
        <f>ROUND(E528*P528,2)</f>
        <v>0.2</v>
      </c>
      <c r="R528" s="185" t="s">
        <v>579</v>
      </c>
      <c r="S528" s="185" t="s">
        <v>167</v>
      </c>
      <c r="T528" s="186" t="s">
        <v>167</v>
      </c>
      <c r="U528" s="160">
        <v>0.06</v>
      </c>
      <c r="V528" s="160">
        <f>ROUND(E528*U528,2)</f>
        <v>1.68</v>
      </c>
      <c r="W528" s="160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50" t="s">
        <v>250</v>
      </c>
      <c r="AH528" s="150"/>
      <c r="AI528" s="150"/>
      <c r="AJ528" s="150"/>
      <c r="AK528" s="150"/>
      <c r="AL528" s="150"/>
      <c r="AM528" s="150"/>
      <c r="AN528" s="150"/>
      <c r="AO528" s="150"/>
      <c r="AP528" s="150"/>
      <c r="AQ528" s="150"/>
      <c r="AR528" s="150"/>
      <c r="AS528" s="150"/>
      <c r="AT528" s="150"/>
      <c r="AU528" s="150"/>
      <c r="AV528" s="150"/>
      <c r="AW528" s="150"/>
      <c r="AX528" s="150"/>
      <c r="AY528" s="150"/>
      <c r="AZ528" s="150"/>
      <c r="BA528" s="150"/>
      <c r="BB528" s="150"/>
      <c r="BC528" s="150"/>
      <c r="BD528" s="150"/>
      <c r="BE528" s="150"/>
      <c r="BF528" s="150"/>
      <c r="BG528" s="150"/>
      <c r="BH528" s="150"/>
    </row>
    <row r="529" spans="1:60" outlineLevel="1" x14ac:dyDescent="0.2">
      <c r="A529" s="157"/>
      <c r="B529" s="158"/>
      <c r="C529" s="200" t="s">
        <v>583</v>
      </c>
      <c r="D529" s="165"/>
      <c r="E529" s="166">
        <v>28</v>
      </c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50"/>
      <c r="Y529" s="150"/>
      <c r="Z529" s="150"/>
      <c r="AA529" s="150"/>
      <c r="AB529" s="150"/>
      <c r="AC529" s="150"/>
      <c r="AD529" s="150"/>
      <c r="AE529" s="150"/>
      <c r="AF529" s="150"/>
      <c r="AG529" s="150" t="s">
        <v>169</v>
      </c>
      <c r="AH529" s="150">
        <v>0</v>
      </c>
      <c r="AI529" s="150"/>
      <c r="AJ529" s="150"/>
      <c r="AK529" s="150"/>
      <c r="AL529" s="150"/>
      <c r="AM529" s="150"/>
      <c r="AN529" s="150"/>
      <c r="AO529" s="150"/>
      <c r="AP529" s="150"/>
      <c r="AQ529" s="150"/>
      <c r="AR529" s="150"/>
      <c r="AS529" s="150"/>
      <c r="AT529" s="150"/>
      <c r="AU529" s="150"/>
      <c r="AV529" s="150"/>
      <c r="AW529" s="150"/>
      <c r="AX529" s="150"/>
      <c r="AY529" s="150"/>
      <c r="AZ529" s="150"/>
      <c r="BA529" s="150"/>
      <c r="BB529" s="150"/>
      <c r="BC529" s="150"/>
      <c r="BD529" s="150"/>
      <c r="BE529" s="150"/>
      <c r="BF529" s="150"/>
      <c r="BG529" s="150"/>
      <c r="BH529" s="150"/>
    </row>
    <row r="530" spans="1:60" outlineLevel="1" x14ac:dyDescent="0.2">
      <c r="A530" s="180">
        <v>52</v>
      </c>
      <c r="B530" s="181" t="s">
        <v>588</v>
      </c>
      <c r="C530" s="198" t="s">
        <v>589</v>
      </c>
      <c r="D530" s="182" t="s">
        <v>590</v>
      </c>
      <c r="E530" s="183">
        <v>0.73499999999999999</v>
      </c>
      <c r="F530" s="184"/>
      <c r="G530" s="185">
        <f>ROUND(E530*F530,2)</f>
        <v>0</v>
      </c>
      <c r="H530" s="184"/>
      <c r="I530" s="185">
        <f>ROUND(E530*H530,2)</f>
        <v>0</v>
      </c>
      <c r="J530" s="184"/>
      <c r="K530" s="185">
        <f>ROUND(E530*J530,2)</f>
        <v>0</v>
      </c>
      <c r="L530" s="185">
        <v>21</v>
      </c>
      <c r="M530" s="185">
        <f>G530*(1+L530/100)</f>
        <v>0</v>
      </c>
      <c r="N530" s="185">
        <v>2.3570000000000001E-2</v>
      </c>
      <c r="O530" s="185">
        <f>ROUND(E530*N530,2)</f>
        <v>0.02</v>
      </c>
      <c r="P530" s="185">
        <v>0</v>
      </c>
      <c r="Q530" s="185">
        <f>ROUND(E530*P530,2)</f>
        <v>0</v>
      </c>
      <c r="R530" s="185" t="s">
        <v>579</v>
      </c>
      <c r="S530" s="185" t="s">
        <v>167</v>
      </c>
      <c r="T530" s="186" t="s">
        <v>167</v>
      </c>
      <c r="U530" s="160">
        <v>0</v>
      </c>
      <c r="V530" s="160">
        <f>ROUND(E530*U530,2)</f>
        <v>0</v>
      </c>
      <c r="W530" s="160"/>
      <c r="X530" s="150"/>
      <c r="Y530" s="150"/>
      <c r="Z530" s="150"/>
      <c r="AA530" s="150"/>
      <c r="AB530" s="150"/>
      <c r="AC530" s="150"/>
      <c r="AD530" s="150"/>
      <c r="AE530" s="150"/>
      <c r="AF530" s="150"/>
      <c r="AG530" s="150" t="s">
        <v>250</v>
      </c>
      <c r="AH530" s="150"/>
      <c r="AI530" s="150"/>
      <c r="AJ530" s="150"/>
      <c r="AK530" s="150"/>
      <c r="AL530" s="150"/>
      <c r="AM530" s="150"/>
      <c r="AN530" s="150"/>
      <c r="AO530" s="150"/>
      <c r="AP530" s="150"/>
      <c r="AQ530" s="150"/>
      <c r="AR530" s="150"/>
      <c r="AS530" s="150"/>
      <c r="AT530" s="150"/>
      <c r="AU530" s="150"/>
      <c r="AV530" s="150"/>
      <c r="AW530" s="150"/>
      <c r="AX530" s="150"/>
      <c r="AY530" s="150"/>
      <c r="AZ530" s="150"/>
      <c r="BA530" s="150"/>
      <c r="BB530" s="150"/>
      <c r="BC530" s="150"/>
      <c r="BD530" s="150"/>
      <c r="BE530" s="150"/>
      <c r="BF530" s="150"/>
      <c r="BG530" s="150"/>
      <c r="BH530" s="150"/>
    </row>
    <row r="531" spans="1:60" outlineLevel="1" x14ac:dyDescent="0.2">
      <c r="A531" s="157"/>
      <c r="B531" s="158"/>
      <c r="C531" s="200" t="s">
        <v>591</v>
      </c>
      <c r="D531" s="165"/>
      <c r="E531" s="166">
        <v>0.73499999999999999</v>
      </c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50" t="s">
        <v>169</v>
      </c>
      <c r="AH531" s="150">
        <v>0</v>
      </c>
      <c r="AI531" s="150"/>
      <c r="AJ531" s="150"/>
      <c r="AK531" s="150"/>
      <c r="AL531" s="150"/>
      <c r="AM531" s="150"/>
      <c r="AN531" s="150"/>
      <c r="AO531" s="150"/>
      <c r="AP531" s="150"/>
      <c r="AQ531" s="150"/>
      <c r="AR531" s="150"/>
      <c r="AS531" s="150"/>
      <c r="AT531" s="150"/>
      <c r="AU531" s="150"/>
      <c r="AV531" s="150"/>
      <c r="AW531" s="150"/>
      <c r="AX531" s="150"/>
      <c r="AY531" s="150"/>
      <c r="AZ531" s="150"/>
      <c r="BA531" s="150"/>
      <c r="BB531" s="150"/>
      <c r="BC531" s="150"/>
      <c r="BD531" s="150"/>
      <c r="BE531" s="150"/>
      <c r="BF531" s="150"/>
      <c r="BG531" s="150"/>
      <c r="BH531" s="150"/>
    </row>
    <row r="532" spans="1:60" ht="22.5" outlineLevel="1" x14ac:dyDescent="0.2">
      <c r="A532" s="180">
        <v>53</v>
      </c>
      <c r="B532" s="181" t="s">
        <v>592</v>
      </c>
      <c r="C532" s="198" t="s">
        <v>593</v>
      </c>
      <c r="D532" s="182" t="s">
        <v>166</v>
      </c>
      <c r="E532" s="183">
        <v>29.4</v>
      </c>
      <c r="F532" s="184"/>
      <c r="G532" s="185">
        <f>ROUND(E532*F532,2)</f>
        <v>0</v>
      </c>
      <c r="H532" s="184"/>
      <c r="I532" s="185">
        <f>ROUND(E532*H532,2)</f>
        <v>0</v>
      </c>
      <c r="J532" s="184"/>
      <c r="K532" s="185">
        <f>ROUND(E532*J532,2)</f>
        <v>0</v>
      </c>
      <c r="L532" s="185">
        <v>21</v>
      </c>
      <c r="M532" s="185">
        <f>G532*(1+L532/100)</f>
        <v>0</v>
      </c>
      <c r="N532" s="185">
        <v>1.4800000000000001E-2</v>
      </c>
      <c r="O532" s="185">
        <f>ROUND(E532*N532,2)</f>
        <v>0.44</v>
      </c>
      <c r="P532" s="185">
        <v>0</v>
      </c>
      <c r="Q532" s="185">
        <f>ROUND(E532*P532,2)</f>
        <v>0</v>
      </c>
      <c r="R532" s="185" t="s">
        <v>280</v>
      </c>
      <c r="S532" s="185" t="s">
        <v>167</v>
      </c>
      <c r="T532" s="186" t="s">
        <v>167</v>
      </c>
      <c r="U532" s="160">
        <v>0</v>
      </c>
      <c r="V532" s="160">
        <f>ROUND(E532*U532,2)</f>
        <v>0</v>
      </c>
      <c r="W532" s="160"/>
      <c r="X532" s="150"/>
      <c r="Y532" s="150"/>
      <c r="Z532" s="150"/>
      <c r="AA532" s="150"/>
      <c r="AB532" s="150"/>
      <c r="AC532" s="150"/>
      <c r="AD532" s="150"/>
      <c r="AE532" s="150"/>
      <c r="AF532" s="150"/>
      <c r="AG532" s="150" t="s">
        <v>281</v>
      </c>
      <c r="AH532" s="150"/>
      <c r="AI532" s="150"/>
      <c r="AJ532" s="150"/>
      <c r="AK532" s="150"/>
      <c r="AL532" s="150"/>
      <c r="AM532" s="150"/>
      <c r="AN532" s="150"/>
      <c r="AO532" s="150"/>
      <c r="AP532" s="150"/>
      <c r="AQ532" s="150"/>
      <c r="AR532" s="150"/>
      <c r="AS532" s="150"/>
      <c r="AT532" s="150"/>
      <c r="AU532" s="150"/>
      <c r="AV532" s="150"/>
      <c r="AW532" s="150"/>
      <c r="AX532" s="150"/>
      <c r="AY532" s="150"/>
      <c r="AZ532" s="150"/>
      <c r="BA532" s="150"/>
      <c r="BB532" s="150"/>
      <c r="BC532" s="150"/>
      <c r="BD532" s="150"/>
      <c r="BE532" s="150"/>
      <c r="BF532" s="150"/>
      <c r="BG532" s="150"/>
      <c r="BH532" s="150"/>
    </row>
    <row r="533" spans="1:60" outlineLevel="1" x14ac:dyDescent="0.2">
      <c r="A533" s="157"/>
      <c r="B533" s="158"/>
      <c r="C533" s="200" t="s">
        <v>594</v>
      </c>
      <c r="D533" s="165"/>
      <c r="E533" s="166">
        <v>29.4</v>
      </c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50"/>
      <c r="Y533" s="150"/>
      <c r="Z533" s="150"/>
      <c r="AA533" s="150"/>
      <c r="AB533" s="150"/>
      <c r="AC533" s="150"/>
      <c r="AD533" s="150"/>
      <c r="AE533" s="150"/>
      <c r="AF533" s="150"/>
      <c r="AG533" s="150" t="s">
        <v>169</v>
      </c>
      <c r="AH533" s="150">
        <v>0</v>
      </c>
      <c r="AI533" s="150"/>
      <c r="AJ533" s="150"/>
      <c r="AK533" s="150"/>
      <c r="AL533" s="150"/>
      <c r="AM533" s="150"/>
      <c r="AN533" s="150"/>
      <c r="AO533" s="150"/>
      <c r="AP533" s="150"/>
      <c r="AQ533" s="150"/>
      <c r="AR533" s="150"/>
      <c r="AS533" s="150"/>
      <c r="AT533" s="150"/>
      <c r="AU533" s="150"/>
      <c r="AV533" s="150"/>
      <c r="AW533" s="150"/>
      <c r="AX533" s="150"/>
      <c r="AY533" s="150"/>
      <c r="AZ533" s="150"/>
      <c r="BA533" s="150"/>
      <c r="BB533" s="150"/>
      <c r="BC533" s="150"/>
      <c r="BD533" s="150"/>
      <c r="BE533" s="150"/>
      <c r="BF533" s="150"/>
      <c r="BG533" s="150"/>
      <c r="BH533" s="150"/>
    </row>
    <row r="534" spans="1:60" outlineLevel="1" x14ac:dyDescent="0.2">
      <c r="A534" s="157">
        <v>54</v>
      </c>
      <c r="B534" s="158" t="s">
        <v>595</v>
      </c>
      <c r="C534" s="206" t="s">
        <v>596</v>
      </c>
      <c r="D534" s="159" t="s">
        <v>0</v>
      </c>
      <c r="E534" s="195"/>
      <c r="F534" s="161"/>
      <c r="G534" s="160">
        <f>ROUND(E534*F534,2)</f>
        <v>0</v>
      </c>
      <c r="H534" s="161"/>
      <c r="I534" s="160">
        <f>ROUND(E534*H534,2)</f>
        <v>0</v>
      </c>
      <c r="J534" s="161"/>
      <c r="K534" s="160">
        <f>ROUND(E534*J534,2)</f>
        <v>0</v>
      </c>
      <c r="L534" s="160">
        <v>21</v>
      </c>
      <c r="M534" s="160">
        <f>G534*(1+L534/100)</f>
        <v>0</v>
      </c>
      <c r="N534" s="160">
        <v>0</v>
      </c>
      <c r="O534" s="160">
        <f>ROUND(E534*N534,2)</f>
        <v>0</v>
      </c>
      <c r="P534" s="160">
        <v>0</v>
      </c>
      <c r="Q534" s="160">
        <f>ROUND(E534*P534,2)</f>
        <v>0</v>
      </c>
      <c r="R534" s="160" t="s">
        <v>579</v>
      </c>
      <c r="S534" s="160" t="s">
        <v>167</v>
      </c>
      <c r="T534" s="160" t="s">
        <v>167</v>
      </c>
      <c r="U534" s="160">
        <v>0</v>
      </c>
      <c r="V534" s="160">
        <f>ROUND(E534*U534,2)</f>
        <v>0</v>
      </c>
      <c r="W534" s="160"/>
      <c r="X534" s="150"/>
      <c r="Y534" s="150"/>
      <c r="Z534" s="150"/>
      <c r="AA534" s="150"/>
      <c r="AB534" s="150"/>
      <c r="AC534" s="150"/>
      <c r="AD534" s="150"/>
      <c r="AE534" s="150"/>
      <c r="AF534" s="150"/>
      <c r="AG534" s="150" t="s">
        <v>256</v>
      </c>
      <c r="AH534" s="150"/>
      <c r="AI534" s="150"/>
      <c r="AJ534" s="150"/>
      <c r="AK534" s="150"/>
      <c r="AL534" s="150"/>
      <c r="AM534" s="150"/>
      <c r="AN534" s="150"/>
      <c r="AO534" s="150"/>
      <c r="AP534" s="150"/>
      <c r="AQ534" s="150"/>
      <c r="AR534" s="150"/>
      <c r="AS534" s="150"/>
      <c r="AT534" s="150"/>
      <c r="AU534" s="150"/>
      <c r="AV534" s="150"/>
      <c r="AW534" s="150"/>
      <c r="AX534" s="150"/>
      <c r="AY534" s="150"/>
      <c r="AZ534" s="150"/>
      <c r="BA534" s="150"/>
      <c r="BB534" s="150"/>
      <c r="BC534" s="150"/>
      <c r="BD534" s="150"/>
      <c r="BE534" s="150"/>
      <c r="BF534" s="150"/>
      <c r="BG534" s="150"/>
      <c r="BH534" s="150"/>
    </row>
    <row r="535" spans="1:60" outlineLevel="1" x14ac:dyDescent="0.2">
      <c r="A535" s="157"/>
      <c r="B535" s="158"/>
      <c r="C535" s="270" t="s">
        <v>555</v>
      </c>
      <c r="D535" s="271"/>
      <c r="E535" s="271"/>
      <c r="F535" s="271"/>
      <c r="G535" s="271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50"/>
      <c r="Y535" s="150"/>
      <c r="Z535" s="150"/>
      <c r="AA535" s="150"/>
      <c r="AB535" s="150"/>
      <c r="AC535" s="150"/>
      <c r="AD535" s="150"/>
      <c r="AE535" s="150"/>
      <c r="AF535" s="150"/>
      <c r="AG535" s="150" t="s">
        <v>252</v>
      </c>
      <c r="AH535" s="150"/>
      <c r="AI535" s="150"/>
      <c r="AJ535" s="150"/>
      <c r="AK535" s="150"/>
      <c r="AL535" s="150"/>
      <c r="AM535" s="150"/>
      <c r="AN535" s="150"/>
      <c r="AO535" s="150"/>
      <c r="AP535" s="150"/>
      <c r="AQ535" s="150"/>
      <c r="AR535" s="150"/>
      <c r="AS535" s="150"/>
      <c r="AT535" s="150"/>
      <c r="AU535" s="150"/>
      <c r="AV535" s="150"/>
      <c r="AW535" s="150"/>
      <c r="AX535" s="150"/>
      <c r="AY535" s="150"/>
      <c r="AZ535" s="150"/>
      <c r="BA535" s="150"/>
      <c r="BB535" s="150"/>
      <c r="BC535" s="150"/>
      <c r="BD535" s="150"/>
      <c r="BE535" s="150"/>
      <c r="BF535" s="150"/>
      <c r="BG535" s="150"/>
      <c r="BH535" s="150"/>
    </row>
    <row r="536" spans="1:60" x14ac:dyDescent="0.2">
      <c r="A536" s="174" t="s">
        <v>153</v>
      </c>
      <c r="B536" s="175" t="s">
        <v>109</v>
      </c>
      <c r="C536" s="197" t="s">
        <v>110</v>
      </c>
      <c r="D536" s="176"/>
      <c r="E536" s="177"/>
      <c r="F536" s="178"/>
      <c r="G536" s="178">
        <f>SUMIF(AG537:AG580,"&lt;&gt;NOR",G537:G580)</f>
        <v>0</v>
      </c>
      <c r="H536" s="178"/>
      <c r="I536" s="178">
        <f>SUM(I537:I580)</f>
        <v>0</v>
      </c>
      <c r="J536" s="178"/>
      <c r="K536" s="178">
        <f>SUM(K537:K580)</f>
        <v>0</v>
      </c>
      <c r="L536" s="178"/>
      <c r="M536" s="178">
        <f>SUM(M537:M580)</f>
        <v>0</v>
      </c>
      <c r="N536" s="178"/>
      <c r="O536" s="178">
        <f>SUM(O537:O580)</f>
        <v>0.83000000000000007</v>
      </c>
      <c r="P536" s="178"/>
      <c r="Q536" s="178">
        <f>SUM(Q537:Q580)</f>
        <v>0.77999999999999992</v>
      </c>
      <c r="R536" s="178"/>
      <c r="S536" s="178"/>
      <c r="T536" s="179"/>
      <c r="U536" s="173"/>
      <c r="V536" s="173">
        <f>SUM(V537:V580)</f>
        <v>195.13000000000002</v>
      </c>
      <c r="W536" s="173"/>
      <c r="AG536" t="s">
        <v>154</v>
      </c>
    </row>
    <row r="537" spans="1:60" ht="22.5" outlineLevel="1" x14ac:dyDescent="0.2">
      <c r="A537" s="180">
        <v>55</v>
      </c>
      <c r="B537" s="181" t="s">
        <v>597</v>
      </c>
      <c r="C537" s="198" t="s">
        <v>598</v>
      </c>
      <c r="D537" s="182" t="s">
        <v>166</v>
      </c>
      <c r="E537" s="183">
        <v>28</v>
      </c>
      <c r="F537" s="184"/>
      <c r="G537" s="185">
        <f>ROUND(E537*F537,2)</f>
        <v>0</v>
      </c>
      <c r="H537" s="184"/>
      <c r="I537" s="185">
        <f>ROUND(E537*H537,2)</f>
        <v>0</v>
      </c>
      <c r="J537" s="184"/>
      <c r="K537" s="185">
        <f>ROUND(E537*J537,2)</f>
        <v>0</v>
      </c>
      <c r="L537" s="185">
        <v>21</v>
      </c>
      <c r="M537" s="185">
        <f>G537*(1+L537/100)</f>
        <v>0</v>
      </c>
      <c r="N537" s="185">
        <v>0</v>
      </c>
      <c r="O537" s="185">
        <f>ROUND(E537*N537,2)</f>
        <v>0</v>
      </c>
      <c r="P537" s="185">
        <v>0</v>
      </c>
      <c r="Q537" s="185">
        <f>ROUND(E537*P537,2)</f>
        <v>0</v>
      </c>
      <c r="R537" s="185" t="s">
        <v>599</v>
      </c>
      <c r="S537" s="185" t="s">
        <v>167</v>
      </c>
      <c r="T537" s="186" t="s">
        <v>167</v>
      </c>
      <c r="U537" s="160">
        <v>1.403</v>
      </c>
      <c r="V537" s="160">
        <f>ROUND(E537*U537,2)</f>
        <v>39.28</v>
      </c>
      <c r="W537" s="160"/>
      <c r="X537" s="150"/>
      <c r="Y537" s="150"/>
      <c r="Z537" s="150"/>
      <c r="AA537" s="150"/>
      <c r="AB537" s="150"/>
      <c r="AC537" s="150"/>
      <c r="AD537" s="150"/>
      <c r="AE537" s="150"/>
      <c r="AF537" s="150"/>
      <c r="AG537" s="150" t="s">
        <v>250</v>
      </c>
      <c r="AH537" s="150"/>
      <c r="AI537" s="150"/>
      <c r="AJ537" s="150"/>
      <c r="AK537" s="150"/>
      <c r="AL537" s="150"/>
      <c r="AM537" s="150"/>
      <c r="AN537" s="150"/>
      <c r="AO537" s="150"/>
      <c r="AP537" s="150"/>
      <c r="AQ537" s="150"/>
      <c r="AR537" s="150"/>
      <c r="AS537" s="150"/>
      <c r="AT537" s="150"/>
      <c r="AU537" s="150"/>
      <c r="AV537" s="150"/>
      <c r="AW537" s="150"/>
      <c r="AX537" s="150"/>
      <c r="AY537" s="150"/>
      <c r="AZ537" s="150"/>
      <c r="BA537" s="150"/>
      <c r="BB537" s="150"/>
      <c r="BC537" s="150"/>
      <c r="BD537" s="150"/>
      <c r="BE537" s="150"/>
      <c r="BF537" s="150"/>
      <c r="BG537" s="150"/>
      <c r="BH537" s="150"/>
    </row>
    <row r="538" spans="1:60" outlineLevel="1" x14ac:dyDescent="0.2">
      <c r="A538" s="157"/>
      <c r="B538" s="158"/>
      <c r="C538" s="200" t="s">
        <v>583</v>
      </c>
      <c r="D538" s="165"/>
      <c r="E538" s="166">
        <v>28</v>
      </c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50" t="s">
        <v>169</v>
      </c>
      <c r="AH538" s="150">
        <v>0</v>
      </c>
      <c r="AI538" s="150"/>
      <c r="AJ538" s="150"/>
      <c r="AK538" s="150"/>
      <c r="AL538" s="150"/>
      <c r="AM538" s="150"/>
      <c r="AN538" s="150"/>
      <c r="AO538" s="150"/>
      <c r="AP538" s="150"/>
      <c r="AQ538" s="150"/>
      <c r="AR538" s="150"/>
      <c r="AS538" s="150"/>
      <c r="AT538" s="150"/>
      <c r="AU538" s="150"/>
      <c r="AV538" s="150"/>
      <c r="AW538" s="150"/>
      <c r="AX538" s="150"/>
      <c r="AY538" s="150"/>
      <c r="AZ538" s="150"/>
      <c r="BA538" s="150"/>
      <c r="BB538" s="150"/>
      <c r="BC538" s="150"/>
      <c r="BD538" s="150"/>
      <c r="BE538" s="150"/>
      <c r="BF538" s="150"/>
      <c r="BG538" s="150"/>
      <c r="BH538" s="150"/>
    </row>
    <row r="539" spans="1:60" outlineLevel="1" x14ac:dyDescent="0.2">
      <c r="A539" s="180">
        <v>56</v>
      </c>
      <c r="B539" s="181" t="s">
        <v>600</v>
      </c>
      <c r="C539" s="198" t="s">
        <v>601</v>
      </c>
      <c r="D539" s="182" t="s">
        <v>166</v>
      </c>
      <c r="E539" s="183">
        <v>28</v>
      </c>
      <c r="F539" s="184"/>
      <c r="G539" s="185">
        <f>ROUND(E539*F539,2)</f>
        <v>0</v>
      </c>
      <c r="H539" s="184"/>
      <c r="I539" s="185">
        <f>ROUND(E539*H539,2)</f>
        <v>0</v>
      </c>
      <c r="J539" s="184"/>
      <c r="K539" s="185">
        <f>ROUND(E539*J539,2)</f>
        <v>0</v>
      </c>
      <c r="L539" s="185">
        <v>21</v>
      </c>
      <c r="M539" s="185">
        <f>G539*(1+L539/100)</f>
        <v>0</v>
      </c>
      <c r="N539" s="185">
        <v>0</v>
      </c>
      <c r="O539" s="185">
        <f>ROUND(E539*N539,2)</f>
        <v>0</v>
      </c>
      <c r="P539" s="185">
        <v>7.3200000000000001E-3</v>
      </c>
      <c r="Q539" s="185">
        <f>ROUND(E539*P539,2)</f>
        <v>0.2</v>
      </c>
      <c r="R539" s="185" t="s">
        <v>599</v>
      </c>
      <c r="S539" s="185" t="s">
        <v>167</v>
      </c>
      <c r="T539" s="186" t="s">
        <v>167</v>
      </c>
      <c r="U539" s="160">
        <v>0.112</v>
      </c>
      <c r="V539" s="160">
        <f>ROUND(E539*U539,2)</f>
        <v>3.14</v>
      </c>
      <c r="W539" s="160"/>
      <c r="X539" s="150"/>
      <c r="Y539" s="150"/>
      <c r="Z539" s="150"/>
      <c r="AA539" s="150"/>
      <c r="AB539" s="150"/>
      <c r="AC539" s="150"/>
      <c r="AD539" s="150"/>
      <c r="AE539" s="150"/>
      <c r="AF539" s="150"/>
      <c r="AG539" s="150" t="s">
        <v>250</v>
      </c>
      <c r="AH539" s="150"/>
      <c r="AI539" s="150"/>
      <c r="AJ539" s="150"/>
      <c r="AK539" s="150"/>
      <c r="AL539" s="150"/>
      <c r="AM539" s="150"/>
      <c r="AN539" s="150"/>
      <c r="AO539" s="150"/>
      <c r="AP539" s="150"/>
      <c r="AQ539" s="150"/>
      <c r="AR539" s="150"/>
      <c r="AS539" s="150"/>
      <c r="AT539" s="150"/>
      <c r="AU539" s="150"/>
      <c r="AV539" s="150"/>
      <c r="AW539" s="150"/>
      <c r="AX539" s="150"/>
      <c r="AY539" s="150"/>
      <c r="AZ539" s="150"/>
      <c r="BA539" s="150"/>
      <c r="BB539" s="150"/>
      <c r="BC539" s="150"/>
      <c r="BD539" s="150"/>
      <c r="BE539" s="150"/>
      <c r="BF539" s="150"/>
      <c r="BG539" s="150"/>
      <c r="BH539" s="150"/>
    </row>
    <row r="540" spans="1:60" outlineLevel="1" x14ac:dyDescent="0.2">
      <c r="A540" s="157"/>
      <c r="B540" s="158"/>
      <c r="C540" s="200" t="s">
        <v>583</v>
      </c>
      <c r="D540" s="165"/>
      <c r="E540" s="166">
        <v>28</v>
      </c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50"/>
      <c r="Y540" s="150"/>
      <c r="Z540" s="150"/>
      <c r="AA540" s="150"/>
      <c r="AB540" s="150"/>
      <c r="AC540" s="150"/>
      <c r="AD540" s="150"/>
      <c r="AE540" s="150"/>
      <c r="AF540" s="150"/>
      <c r="AG540" s="150" t="s">
        <v>169</v>
      </c>
      <c r="AH540" s="150">
        <v>0</v>
      </c>
      <c r="AI540" s="150"/>
      <c r="AJ540" s="150"/>
      <c r="AK540" s="150"/>
      <c r="AL540" s="150"/>
      <c r="AM540" s="150"/>
      <c r="AN540" s="150"/>
      <c r="AO540" s="150"/>
      <c r="AP540" s="150"/>
      <c r="AQ540" s="150"/>
      <c r="AR540" s="150"/>
      <c r="AS540" s="150"/>
      <c r="AT540" s="150"/>
      <c r="AU540" s="150"/>
      <c r="AV540" s="150"/>
      <c r="AW540" s="150"/>
      <c r="AX540" s="150"/>
      <c r="AY540" s="150"/>
      <c r="AZ540" s="150"/>
      <c r="BA540" s="150"/>
      <c r="BB540" s="150"/>
      <c r="BC540" s="150"/>
      <c r="BD540" s="150"/>
      <c r="BE540" s="150"/>
      <c r="BF540" s="150"/>
      <c r="BG540" s="150"/>
      <c r="BH540" s="150"/>
    </row>
    <row r="541" spans="1:60" outlineLevel="1" x14ac:dyDescent="0.2">
      <c r="A541" s="180">
        <v>57</v>
      </c>
      <c r="B541" s="181" t="s">
        <v>602</v>
      </c>
      <c r="C541" s="198" t="s">
        <v>603</v>
      </c>
      <c r="D541" s="182" t="s">
        <v>318</v>
      </c>
      <c r="E541" s="183">
        <v>63</v>
      </c>
      <c r="F541" s="184"/>
      <c r="G541" s="185">
        <f>ROUND(E541*F541,2)</f>
        <v>0</v>
      </c>
      <c r="H541" s="184"/>
      <c r="I541" s="185">
        <f>ROUND(E541*H541,2)</f>
        <v>0</v>
      </c>
      <c r="J541" s="184"/>
      <c r="K541" s="185">
        <f>ROUND(E541*J541,2)</f>
        <v>0</v>
      </c>
      <c r="L541" s="185">
        <v>21</v>
      </c>
      <c r="M541" s="185">
        <f>G541*(1+L541/100)</f>
        <v>0</v>
      </c>
      <c r="N541" s="185">
        <v>0</v>
      </c>
      <c r="O541" s="185">
        <f>ROUND(E541*N541,2)</f>
        <v>0</v>
      </c>
      <c r="P541" s="185">
        <v>3.3600000000000001E-3</v>
      </c>
      <c r="Q541" s="185">
        <f>ROUND(E541*P541,2)</f>
        <v>0.21</v>
      </c>
      <c r="R541" s="185" t="s">
        <v>599</v>
      </c>
      <c r="S541" s="185" t="s">
        <v>167</v>
      </c>
      <c r="T541" s="186" t="s">
        <v>167</v>
      </c>
      <c r="U541" s="160">
        <v>0.06</v>
      </c>
      <c r="V541" s="160">
        <f>ROUND(E541*U541,2)</f>
        <v>3.78</v>
      </c>
      <c r="W541" s="16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0" t="s">
        <v>250</v>
      </c>
      <c r="AH541" s="150"/>
      <c r="AI541" s="150"/>
      <c r="AJ541" s="150"/>
      <c r="AK541" s="150"/>
      <c r="AL541" s="150"/>
      <c r="AM541" s="150"/>
      <c r="AN541" s="150"/>
      <c r="AO541" s="150"/>
      <c r="AP541" s="150"/>
      <c r="AQ541" s="150"/>
      <c r="AR541" s="150"/>
      <c r="AS541" s="150"/>
      <c r="AT541" s="150"/>
      <c r="AU541" s="150"/>
      <c r="AV541" s="150"/>
      <c r="AW541" s="150"/>
      <c r="AX541" s="150"/>
      <c r="AY541" s="150"/>
      <c r="AZ541" s="150"/>
      <c r="BA541" s="150"/>
      <c r="BB541" s="150"/>
      <c r="BC541" s="150"/>
      <c r="BD541" s="150"/>
      <c r="BE541" s="150"/>
      <c r="BF541" s="150"/>
      <c r="BG541" s="150"/>
      <c r="BH541" s="150"/>
    </row>
    <row r="542" spans="1:60" outlineLevel="1" x14ac:dyDescent="0.2">
      <c r="A542" s="157"/>
      <c r="B542" s="158"/>
      <c r="C542" s="200" t="s">
        <v>604</v>
      </c>
      <c r="D542" s="165"/>
      <c r="E542" s="166">
        <v>63</v>
      </c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50"/>
      <c r="Y542" s="150"/>
      <c r="Z542" s="150"/>
      <c r="AA542" s="150"/>
      <c r="AB542" s="150"/>
      <c r="AC542" s="150"/>
      <c r="AD542" s="150"/>
      <c r="AE542" s="150"/>
      <c r="AF542" s="150"/>
      <c r="AG542" s="150" t="s">
        <v>169</v>
      </c>
      <c r="AH542" s="150">
        <v>0</v>
      </c>
      <c r="AI542" s="150"/>
      <c r="AJ542" s="150"/>
      <c r="AK542" s="150"/>
      <c r="AL542" s="150"/>
      <c r="AM542" s="150"/>
      <c r="AN542" s="150"/>
      <c r="AO542" s="150"/>
      <c r="AP542" s="150"/>
      <c r="AQ542" s="150"/>
      <c r="AR542" s="150"/>
      <c r="AS542" s="150"/>
      <c r="AT542" s="150"/>
      <c r="AU542" s="150"/>
      <c r="AV542" s="150"/>
      <c r="AW542" s="150"/>
      <c r="AX542" s="150"/>
      <c r="AY542" s="150"/>
      <c r="AZ542" s="150"/>
      <c r="BA542" s="150"/>
      <c r="BB542" s="150"/>
      <c r="BC542" s="150"/>
      <c r="BD542" s="150"/>
      <c r="BE542" s="150"/>
      <c r="BF542" s="150"/>
      <c r="BG542" s="150"/>
      <c r="BH542" s="150"/>
    </row>
    <row r="543" spans="1:60" outlineLevel="1" x14ac:dyDescent="0.2">
      <c r="A543" s="180">
        <v>58</v>
      </c>
      <c r="B543" s="181" t="s">
        <v>605</v>
      </c>
      <c r="C543" s="198" t="s">
        <v>606</v>
      </c>
      <c r="D543" s="182" t="s">
        <v>318</v>
      </c>
      <c r="E543" s="183">
        <v>32.19</v>
      </c>
      <c r="F543" s="184"/>
      <c r="G543" s="185">
        <f>ROUND(E543*F543,2)</f>
        <v>0</v>
      </c>
      <c r="H543" s="184"/>
      <c r="I543" s="185">
        <f>ROUND(E543*H543,2)</f>
        <v>0</v>
      </c>
      <c r="J543" s="184"/>
      <c r="K543" s="185">
        <f>ROUND(E543*J543,2)</f>
        <v>0</v>
      </c>
      <c r="L543" s="185">
        <v>21</v>
      </c>
      <c r="M543" s="185">
        <f>G543*(1+L543/100)</f>
        <v>0</v>
      </c>
      <c r="N543" s="185">
        <v>0</v>
      </c>
      <c r="O543" s="185">
        <f>ROUND(E543*N543,2)</f>
        <v>0</v>
      </c>
      <c r="P543" s="185">
        <v>1.3500000000000001E-3</v>
      </c>
      <c r="Q543" s="185">
        <f>ROUND(E543*P543,2)</f>
        <v>0.04</v>
      </c>
      <c r="R543" s="185" t="s">
        <v>599</v>
      </c>
      <c r="S543" s="185" t="s">
        <v>167</v>
      </c>
      <c r="T543" s="186" t="s">
        <v>167</v>
      </c>
      <c r="U543" s="160">
        <v>0.08</v>
      </c>
      <c r="V543" s="160">
        <f>ROUND(E543*U543,2)</f>
        <v>2.58</v>
      </c>
      <c r="W543" s="160"/>
      <c r="X543" s="150"/>
      <c r="Y543" s="150"/>
      <c r="Z543" s="150"/>
      <c r="AA543" s="150"/>
      <c r="AB543" s="150"/>
      <c r="AC543" s="150"/>
      <c r="AD543" s="150"/>
      <c r="AE543" s="150"/>
      <c r="AF543" s="150"/>
      <c r="AG543" s="150" t="s">
        <v>260</v>
      </c>
      <c r="AH543" s="150"/>
      <c r="AI543" s="150"/>
      <c r="AJ543" s="150"/>
      <c r="AK543" s="150"/>
      <c r="AL543" s="150"/>
      <c r="AM543" s="150"/>
      <c r="AN543" s="150"/>
      <c r="AO543" s="150"/>
      <c r="AP543" s="150"/>
      <c r="AQ543" s="150"/>
      <c r="AR543" s="150"/>
      <c r="AS543" s="150"/>
      <c r="AT543" s="150"/>
      <c r="AU543" s="150"/>
      <c r="AV543" s="150"/>
      <c r="AW543" s="150"/>
      <c r="AX543" s="150"/>
      <c r="AY543" s="150"/>
      <c r="AZ543" s="150"/>
      <c r="BA543" s="150"/>
      <c r="BB543" s="150"/>
      <c r="BC543" s="150"/>
      <c r="BD543" s="150"/>
      <c r="BE543" s="150"/>
      <c r="BF543" s="150"/>
      <c r="BG543" s="150"/>
      <c r="BH543" s="150"/>
    </row>
    <row r="544" spans="1:60" outlineLevel="1" x14ac:dyDescent="0.2">
      <c r="A544" s="157"/>
      <c r="B544" s="158"/>
      <c r="C544" s="200" t="s">
        <v>500</v>
      </c>
      <c r="D544" s="165"/>
      <c r="E544" s="166">
        <v>32.19</v>
      </c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50"/>
      <c r="Y544" s="150"/>
      <c r="Z544" s="150"/>
      <c r="AA544" s="150"/>
      <c r="AB544" s="150"/>
      <c r="AC544" s="150"/>
      <c r="AD544" s="150"/>
      <c r="AE544" s="150"/>
      <c r="AF544" s="150"/>
      <c r="AG544" s="150" t="s">
        <v>169</v>
      </c>
      <c r="AH544" s="150">
        <v>0</v>
      </c>
      <c r="AI544" s="150"/>
      <c r="AJ544" s="150"/>
      <c r="AK544" s="150"/>
      <c r="AL544" s="150"/>
      <c r="AM544" s="150"/>
      <c r="AN544" s="150"/>
      <c r="AO544" s="150"/>
      <c r="AP544" s="150"/>
      <c r="AQ544" s="150"/>
      <c r="AR544" s="150"/>
      <c r="AS544" s="150"/>
      <c r="AT544" s="150"/>
      <c r="AU544" s="150"/>
      <c r="AV544" s="150"/>
      <c r="AW544" s="150"/>
      <c r="AX544" s="150"/>
      <c r="AY544" s="150"/>
      <c r="AZ544" s="150"/>
      <c r="BA544" s="150"/>
      <c r="BB544" s="150"/>
      <c r="BC544" s="150"/>
      <c r="BD544" s="150"/>
      <c r="BE544" s="150"/>
      <c r="BF544" s="150"/>
      <c r="BG544" s="150"/>
      <c r="BH544" s="150"/>
    </row>
    <row r="545" spans="1:60" outlineLevel="1" x14ac:dyDescent="0.2">
      <c r="A545" s="180">
        <v>59</v>
      </c>
      <c r="B545" s="181" t="s">
        <v>607</v>
      </c>
      <c r="C545" s="198" t="s">
        <v>608</v>
      </c>
      <c r="D545" s="182" t="s">
        <v>318</v>
      </c>
      <c r="E545" s="183">
        <v>40</v>
      </c>
      <c r="F545" s="184"/>
      <c r="G545" s="185">
        <f>ROUND(E545*F545,2)</f>
        <v>0</v>
      </c>
      <c r="H545" s="184"/>
      <c r="I545" s="185">
        <f>ROUND(E545*H545,2)</f>
        <v>0</v>
      </c>
      <c r="J545" s="184"/>
      <c r="K545" s="185">
        <f>ROUND(E545*J545,2)</f>
        <v>0</v>
      </c>
      <c r="L545" s="185">
        <v>21</v>
      </c>
      <c r="M545" s="185">
        <f>G545*(1+L545/100)</f>
        <v>0</v>
      </c>
      <c r="N545" s="185">
        <v>0</v>
      </c>
      <c r="O545" s="185">
        <f>ROUND(E545*N545,2)</f>
        <v>0</v>
      </c>
      <c r="P545" s="185">
        <v>3.9500000000000004E-3</v>
      </c>
      <c r="Q545" s="185">
        <f>ROUND(E545*P545,2)</f>
        <v>0.16</v>
      </c>
      <c r="R545" s="185" t="s">
        <v>599</v>
      </c>
      <c r="S545" s="185" t="s">
        <v>167</v>
      </c>
      <c r="T545" s="186" t="s">
        <v>167</v>
      </c>
      <c r="U545" s="160">
        <v>0.09</v>
      </c>
      <c r="V545" s="160">
        <f>ROUND(E545*U545,2)</f>
        <v>3.6</v>
      </c>
      <c r="W545" s="160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50" t="s">
        <v>260</v>
      </c>
      <c r="AH545" s="150"/>
      <c r="AI545" s="150"/>
      <c r="AJ545" s="150"/>
      <c r="AK545" s="150"/>
      <c r="AL545" s="150"/>
      <c r="AM545" s="150"/>
      <c r="AN545" s="150"/>
      <c r="AO545" s="150"/>
      <c r="AP545" s="150"/>
      <c r="AQ545" s="150"/>
      <c r="AR545" s="150"/>
      <c r="AS545" s="150"/>
      <c r="AT545" s="150"/>
      <c r="AU545" s="150"/>
      <c r="AV545" s="150"/>
      <c r="AW545" s="150"/>
      <c r="AX545" s="150"/>
      <c r="AY545" s="150"/>
      <c r="AZ545" s="150"/>
      <c r="BA545" s="150"/>
      <c r="BB545" s="150"/>
      <c r="BC545" s="150"/>
      <c r="BD545" s="150"/>
      <c r="BE545" s="150"/>
      <c r="BF545" s="150"/>
      <c r="BG545" s="150"/>
      <c r="BH545" s="150"/>
    </row>
    <row r="546" spans="1:60" outlineLevel="1" x14ac:dyDescent="0.2">
      <c r="A546" s="157"/>
      <c r="B546" s="158"/>
      <c r="C546" s="200" t="s">
        <v>609</v>
      </c>
      <c r="D546" s="165"/>
      <c r="E546" s="166">
        <v>40</v>
      </c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50" t="s">
        <v>169</v>
      </c>
      <c r="AH546" s="150">
        <v>0</v>
      </c>
      <c r="AI546" s="150"/>
      <c r="AJ546" s="150"/>
      <c r="AK546" s="150"/>
      <c r="AL546" s="150"/>
      <c r="AM546" s="150"/>
      <c r="AN546" s="150"/>
      <c r="AO546" s="150"/>
      <c r="AP546" s="150"/>
      <c r="AQ546" s="150"/>
      <c r="AR546" s="150"/>
      <c r="AS546" s="150"/>
      <c r="AT546" s="150"/>
      <c r="AU546" s="150"/>
      <c r="AV546" s="150"/>
      <c r="AW546" s="150"/>
      <c r="AX546" s="150"/>
      <c r="AY546" s="150"/>
      <c r="AZ546" s="150"/>
      <c r="BA546" s="150"/>
      <c r="BB546" s="150"/>
      <c r="BC546" s="150"/>
      <c r="BD546" s="150"/>
      <c r="BE546" s="150"/>
      <c r="BF546" s="150"/>
      <c r="BG546" s="150"/>
      <c r="BH546" s="150"/>
    </row>
    <row r="547" spans="1:60" outlineLevel="1" x14ac:dyDescent="0.2">
      <c r="A547" s="180">
        <v>60</v>
      </c>
      <c r="B547" s="181" t="s">
        <v>610</v>
      </c>
      <c r="C547" s="198" t="s">
        <v>611</v>
      </c>
      <c r="D547" s="182" t="s">
        <v>318</v>
      </c>
      <c r="E547" s="183">
        <v>37</v>
      </c>
      <c r="F547" s="184"/>
      <c r="G547" s="185">
        <f>ROUND(E547*F547,2)</f>
        <v>0</v>
      </c>
      <c r="H547" s="184"/>
      <c r="I547" s="185">
        <f>ROUND(E547*H547,2)</f>
        <v>0</v>
      </c>
      <c r="J547" s="184"/>
      <c r="K547" s="185">
        <f>ROUND(E547*J547,2)</f>
        <v>0</v>
      </c>
      <c r="L547" s="185">
        <v>21</v>
      </c>
      <c r="M547" s="185">
        <f>G547*(1+L547/100)</f>
        <v>0</v>
      </c>
      <c r="N547" s="185">
        <v>0</v>
      </c>
      <c r="O547" s="185">
        <f>ROUND(E547*N547,2)</f>
        <v>0</v>
      </c>
      <c r="P547" s="185">
        <v>2.5200000000000001E-3</v>
      </c>
      <c r="Q547" s="185">
        <f>ROUND(E547*P547,2)</f>
        <v>0.09</v>
      </c>
      <c r="R547" s="185" t="s">
        <v>599</v>
      </c>
      <c r="S547" s="185" t="s">
        <v>167</v>
      </c>
      <c r="T547" s="186" t="s">
        <v>167</v>
      </c>
      <c r="U547" s="160">
        <v>0.08</v>
      </c>
      <c r="V547" s="160">
        <f>ROUND(E547*U547,2)</f>
        <v>2.96</v>
      </c>
      <c r="W547" s="160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50" t="s">
        <v>260</v>
      </c>
      <c r="AH547" s="150"/>
      <c r="AI547" s="150"/>
      <c r="AJ547" s="150"/>
      <c r="AK547" s="150"/>
      <c r="AL547" s="150"/>
      <c r="AM547" s="150"/>
      <c r="AN547" s="150"/>
      <c r="AO547" s="150"/>
      <c r="AP547" s="150"/>
      <c r="AQ547" s="150"/>
      <c r="AR547" s="150"/>
      <c r="AS547" s="150"/>
      <c r="AT547" s="150"/>
      <c r="AU547" s="150"/>
      <c r="AV547" s="150"/>
      <c r="AW547" s="150"/>
      <c r="AX547" s="150"/>
      <c r="AY547" s="150"/>
      <c r="AZ547" s="150"/>
      <c r="BA547" s="150"/>
      <c r="BB547" s="150"/>
      <c r="BC547" s="150"/>
      <c r="BD547" s="150"/>
      <c r="BE547" s="150"/>
      <c r="BF547" s="150"/>
      <c r="BG547" s="150"/>
      <c r="BH547" s="150"/>
    </row>
    <row r="548" spans="1:60" outlineLevel="1" x14ac:dyDescent="0.2">
      <c r="A548" s="157"/>
      <c r="B548" s="158"/>
      <c r="C548" s="200" t="s">
        <v>612</v>
      </c>
      <c r="D548" s="165"/>
      <c r="E548" s="166">
        <v>37</v>
      </c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0" t="s">
        <v>169</v>
      </c>
      <c r="AH548" s="150">
        <v>0</v>
      </c>
      <c r="AI548" s="150"/>
      <c r="AJ548" s="150"/>
      <c r="AK548" s="150"/>
      <c r="AL548" s="150"/>
      <c r="AM548" s="150"/>
      <c r="AN548" s="150"/>
      <c r="AO548" s="150"/>
      <c r="AP548" s="150"/>
      <c r="AQ548" s="150"/>
      <c r="AR548" s="150"/>
      <c r="AS548" s="150"/>
      <c r="AT548" s="150"/>
      <c r="AU548" s="150"/>
      <c r="AV548" s="150"/>
      <c r="AW548" s="150"/>
      <c r="AX548" s="150"/>
      <c r="AY548" s="150"/>
      <c r="AZ548" s="150"/>
      <c r="BA548" s="150"/>
      <c r="BB548" s="150"/>
      <c r="BC548" s="150"/>
      <c r="BD548" s="150"/>
      <c r="BE548" s="150"/>
      <c r="BF548" s="150"/>
      <c r="BG548" s="150"/>
      <c r="BH548" s="150"/>
    </row>
    <row r="549" spans="1:60" outlineLevel="1" x14ac:dyDescent="0.2">
      <c r="A549" s="180">
        <v>61</v>
      </c>
      <c r="B549" s="181" t="s">
        <v>613</v>
      </c>
      <c r="C549" s="198" t="s">
        <v>614</v>
      </c>
      <c r="D549" s="182" t="s">
        <v>318</v>
      </c>
      <c r="E549" s="183">
        <v>35</v>
      </c>
      <c r="F549" s="184"/>
      <c r="G549" s="185">
        <f>ROUND(E549*F549,2)</f>
        <v>0</v>
      </c>
      <c r="H549" s="184"/>
      <c r="I549" s="185">
        <f>ROUND(E549*H549,2)</f>
        <v>0</v>
      </c>
      <c r="J549" s="184"/>
      <c r="K549" s="185">
        <f>ROUND(E549*J549,2)</f>
        <v>0</v>
      </c>
      <c r="L549" s="185">
        <v>21</v>
      </c>
      <c r="M549" s="185">
        <f>G549*(1+L549/100)</f>
        <v>0</v>
      </c>
      <c r="N549" s="185">
        <v>0</v>
      </c>
      <c r="O549" s="185">
        <f>ROUND(E549*N549,2)</f>
        <v>0</v>
      </c>
      <c r="P549" s="185">
        <v>2.2599999999999999E-3</v>
      </c>
      <c r="Q549" s="185">
        <f>ROUND(E549*P549,2)</f>
        <v>0.08</v>
      </c>
      <c r="R549" s="185" t="s">
        <v>599</v>
      </c>
      <c r="S549" s="185" t="s">
        <v>167</v>
      </c>
      <c r="T549" s="186" t="s">
        <v>167</v>
      </c>
      <c r="U549" s="160">
        <v>0.05</v>
      </c>
      <c r="V549" s="160">
        <f>ROUND(E549*U549,2)</f>
        <v>1.75</v>
      </c>
      <c r="W549" s="160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50" t="s">
        <v>250</v>
      </c>
      <c r="AH549" s="150"/>
      <c r="AI549" s="150"/>
      <c r="AJ549" s="150"/>
      <c r="AK549" s="150"/>
      <c r="AL549" s="150"/>
      <c r="AM549" s="150"/>
      <c r="AN549" s="150"/>
      <c r="AO549" s="150"/>
      <c r="AP549" s="150"/>
      <c r="AQ549" s="150"/>
      <c r="AR549" s="150"/>
      <c r="AS549" s="150"/>
      <c r="AT549" s="150"/>
      <c r="AU549" s="150"/>
      <c r="AV549" s="150"/>
      <c r="AW549" s="150"/>
      <c r="AX549" s="150"/>
      <c r="AY549" s="150"/>
      <c r="AZ549" s="150"/>
      <c r="BA549" s="150"/>
      <c r="BB549" s="150"/>
      <c r="BC549" s="150"/>
      <c r="BD549" s="150"/>
      <c r="BE549" s="150"/>
      <c r="BF549" s="150"/>
      <c r="BG549" s="150"/>
      <c r="BH549" s="150"/>
    </row>
    <row r="550" spans="1:60" outlineLevel="1" x14ac:dyDescent="0.2">
      <c r="A550" s="157"/>
      <c r="B550" s="158"/>
      <c r="C550" s="200" t="s">
        <v>615</v>
      </c>
      <c r="D550" s="165"/>
      <c r="E550" s="166">
        <v>35</v>
      </c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50" t="s">
        <v>169</v>
      </c>
      <c r="AH550" s="150">
        <v>0</v>
      </c>
      <c r="AI550" s="150"/>
      <c r="AJ550" s="150"/>
      <c r="AK550" s="150"/>
      <c r="AL550" s="150"/>
      <c r="AM550" s="150"/>
      <c r="AN550" s="150"/>
      <c r="AO550" s="150"/>
      <c r="AP550" s="150"/>
      <c r="AQ550" s="150"/>
      <c r="AR550" s="150"/>
      <c r="AS550" s="150"/>
      <c r="AT550" s="150"/>
      <c r="AU550" s="150"/>
      <c r="AV550" s="150"/>
      <c r="AW550" s="150"/>
      <c r="AX550" s="150"/>
      <c r="AY550" s="150"/>
      <c r="AZ550" s="150"/>
      <c r="BA550" s="150"/>
      <c r="BB550" s="150"/>
      <c r="BC550" s="150"/>
      <c r="BD550" s="150"/>
      <c r="BE550" s="150"/>
      <c r="BF550" s="150"/>
      <c r="BG550" s="150"/>
      <c r="BH550" s="150"/>
    </row>
    <row r="551" spans="1:60" outlineLevel="1" x14ac:dyDescent="0.2">
      <c r="A551" s="180">
        <v>62</v>
      </c>
      <c r="B551" s="181" t="s">
        <v>616</v>
      </c>
      <c r="C551" s="198" t="s">
        <v>617</v>
      </c>
      <c r="D551" s="182" t="s">
        <v>318</v>
      </c>
      <c r="E551" s="183">
        <v>63</v>
      </c>
      <c r="F551" s="184"/>
      <c r="G551" s="185">
        <f>ROUND(E551*F551,2)</f>
        <v>0</v>
      </c>
      <c r="H551" s="184"/>
      <c r="I551" s="185">
        <f>ROUND(E551*H551,2)</f>
        <v>0</v>
      </c>
      <c r="J551" s="184"/>
      <c r="K551" s="185">
        <f>ROUND(E551*J551,2)</f>
        <v>0</v>
      </c>
      <c r="L551" s="185">
        <v>21</v>
      </c>
      <c r="M551" s="185">
        <f>G551*(1+L551/100)</f>
        <v>0</v>
      </c>
      <c r="N551" s="185">
        <v>2.2499999999999998E-3</v>
      </c>
      <c r="O551" s="185">
        <f>ROUND(E551*N551,2)</f>
        <v>0.14000000000000001</v>
      </c>
      <c r="P551" s="185">
        <v>0</v>
      </c>
      <c r="Q551" s="185">
        <f>ROUND(E551*P551,2)</f>
        <v>0</v>
      </c>
      <c r="R551" s="185"/>
      <c r="S551" s="185" t="s">
        <v>157</v>
      </c>
      <c r="T551" s="186" t="s">
        <v>618</v>
      </c>
      <c r="U551" s="160">
        <v>0.36399999999999999</v>
      </c>
      <c r="V551" s="160">
        <f>ROUND(E551*U551,2)</f>
        <v>22.93</v>
      </c>
      <c r="W551" s="160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50" t="s">
        <v>250</v>
      </c>
      <c r="AH551" s="150"/>
      <c r="AI551" s="150"/>
      <c r="AJ551" s="150"/>
      <c r="AK551" s="150"/>
      <c r="AL551" s="150"/>
      <c r="AM551" s="150"/>
      <c r="AN551" s="150"/>
      <c r="AO551" s="150"/>
      <c r="AP551" s="150"/>
      <c r="AQ551" s="150"/>
      <c r="AR551" s="150"/>
      <c r="AS551" s="150"/>
      <c r="AT551" s="150"/>
      <c r="AU551" s="150"/>
      <c r="AV551" s="150"/>
      <c r="AW551" s="150"/>
      <c r="AX551" s="150"/>
      <c r="AY551" s="150"/>
      <c r="AZ551" s="150"/>
      <c r="BA551" s="150"/>
      <c r="BB551" s="150"/>
      <c r="BC551" s="150"/>
      <c r="BD551" s="150"/>
      <c r="BE551" s="150"/>
      <c r="BF551" s="150"/>
      <c r="BG551" s="150"/>
      <c r="BH551" s="150"/>
    </row>
    <row r="552" spans="1:60" outlineLevel="1" x14ac:dyDescent="0.2">
      <c r="A552" s="157"/>
      <c r="B552" s="158"/>
      <c r="C552" s="257" t="s">
        <v>619</v>
      </c>
      <c r="D552" s="258"/>
      <c r="E552" s="258"/>
      <c r="F552" s="258"/>
      <c r="G552" s="258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50" t="s">
        <v>161</v>
      </c>
      <c r="AH552" s="150"/>
      <c r="AI552" s="150"/>
      <c r="AJ552" s="150"/>
      <c r="AK552" s="150"/>
      <c r="AL552" s="150"/>
      <c r="AM552" s="150"/>
      <c r="AN552" s="150"/>
      <c r="AO552" s="150"/>
      <c r="AP552" s="150"/>
      <c r="AQ552" s="150"/>
      <c r="AR552" s="150"/>
      <c r="AS552" s="150"/>
      <c r="AT552" s="150"/>
      <c r="AU552" s="150"/>
      <c r="AV552" s="150"/>
      <c r="AW552" s="150"/>
      <c r="AX552" s="150"/>
      <c r="AY552" s="150"/>
      <c r="AZ552" s="150"/>
      <c r="BA552" s="150"/>
      <c r="BB552" s="150"/>
      <c r="BC552" s="150"/>
      <c r="BD552" s="150"/>
      <c r="BE552" s="150"/>
      <c r="BF552" s="150"/>
      <c r="BG552" s="150"/>
      <c r="BH552" s="150"/>
    </row>
    <row r="553" spans="1:60" outlineLevel="1" x14ac:dyDescent="0.2">
      <c r="A553" s="157"/>
      <c r="B553" s="158"/>
      <c r="C553" s="200" t="s">
        <v>620</v>
      </c>
      <c r="D553" s="165"/>
      <c r="E553" s="166">
        <v>63</v>
      </c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50"/>
      <c r="Y553" s="150"/>
      <c r="Z553" s="150"/>
      <c r="AA553" s="150"/>
      <c r="AB553" s="150"/>
      <c r="AC553" s="150"/>
      <c r="AD553" s="150"/>
      <c r="AE553" s="150"/>
      <c r="AF553" s="150"/>
      <c r="AG553" s="150" t="s">
        <v>169</v>
      </c>
      <c r="AH553" s="150">
        <v>0</v>
      </c>
      <c r="AI553" s="150"/>
      <c r="AJ553" s="150"/>
      <c r="AK553" s="150"/>
      <c r="AL553" s="150"/>
      <c r="AM553" s="150"/>
      <c r="AN553" s="150"/>
      <c r="AO553" s="150"/>
      <c r="AP553" s="150"/>
      <c r="AQ553" s="150"/>
      <c r="AR553" s="150"/>
      <c r="AS553" s="150"/>
      <c r="AT553" s="150"/>
      <c r="AU553" s="150"/>
      <c r="AV553" s="150"/>
      <c r="AW553" s="150"/>
      <c r="AX553" s="150"/>
      <c r="AY553" s="150"/>
      <c r="AZ553" s="150"/>
      <c r="BA553" s="150"/>
      <c r="BB553" s="150"/>
      <c r="BC553" s="150"/>
      <c r="BD553" s="150"/>
      <c r="BE553" s="150"/>
      <c r="BF553" s="150"/>
      <c r="BG553" s="150"/>
      <c r="BH553" s="150"/>
    </row>
    <row r="554" spans="1:60" outlineLevel="1" x14ac:dyDescent="0.2">
      <c r="A554" s="180">
        <v>63</v>
      </c>
      <c r="B554" s="181" t="s">
        <v>621</v>
      </c>
      <c r="C554" s="198" t="s">
        <v>622</v>
      </c>
      <c r="D554" s="182" t="s">
        <v>318</v>
      </c>
      <c r="E554" s="183">
        <v>35</v>
      </c>
      <c r="F554" s="184"/>
      <c r="G554" s="185">
        <f>ROUND(E554*F554,2)</f>
        <v>0</v>
      </c>
      <c r="H554" s="184"/>
      <c r="I554" s="185">
        <f>ROUND(E554*H554,2)</f>
        <v>0</v>
      </c>
      <c r="J554" s="184"/>
      <c r="K554" s="185">
        <f>ROUND(E554*J554,2)</f>
        <v>0</v>
      </c>
      <c r="L554" s="185">
        <v>21</v>
      </c>
      <c r="M554" s="185">
        <f>G554*(1+L554/100)</f>
        <v>0</v>
      </c>
      <c r="N554" s="185">
        <v>3.1199999999999999E-3</v>
      </c>
      <c r="O554" s="185">
        <f>ROUND(E554*N554,2)</f>
        <v>0.11</v>
      </c>
      <c r="P554" s="185">
        <v>0</v>
      </c>
      <c r="Q554" s="185">
        <f>ROUND(E554*P554,2)</f>
        <v>0</v>
      </c>
      <c r="R554" s="185"/>
      <c r="S554" s="185" t="s">
        <v>157</v>
      </c>
      <c r="T554" s="186" t="s">
        <v>618</v>
      </c>
      <c r="U554" s="160">
        <v>0.29399999999999998</v>
      </c>
      <c r="V554" s="160">
        <f>ROUND(E554*U554,2)</f>
        <v>10.29</v>
      </c>
      <c r="W554" s="16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0" t="s">
        <v>250</v>
      </c>
      <c r="AH554" s="150"/>
      <c r="AI554" s="150"/>
      <c r="AJ554" s="150"/>
      <c r="AK554" s="150"/>
      <c r="AL554" s="150"/>
      <c r="AM554" s="150"/>
      <c r="AN554" s="150"/>
      <c r="AO554" s="150"/>
      <c r="AP554" s="150"/>
      <c r="AQ554" s="150"/>
      <c r="AR554" s="150"/>
      <c r="AS554" s="150"/>
      <c r="AT554" s="150"/>
      <c r="AU554" s="150"/>
      <c r="AV554" s="150"/>
      <c r="AW554" s="150"/>
      <c r="AX554" s="150"/>
      <c r="AY554" s="150"/>
      <c r="AZ554" s="150"/>
      <c r="BA554" s="150"/>
      <c r="BB554" s="150"/>
      <c r="BC554" s="150"/>
      <c r="BD554" s="150"/>
      <c r="BE554" s="150"/>
      <c r="BF554" s="150"/>
      <c r="BG554" s="150"/>
      <c r="BH554" s="150"/>
    </row>
    <row r="555" spans="1:60" outlineLevel="1" x14ac:dyDescent="0.2">
      <c r="A555" s="157"/>
      <c r="B555" s="158"/>
      <c r="C555" s="257" t="s">
        <v>623</v>
      </c>
      <c r="D555" s="258"/>
      <c r="E555" s="258"/>
      <c r="F555" s="258"/>
      <c r="G555" s="258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50" t="s">
        <v>161</v>
      </c>
      <c r="AH555" s="150"/>
      <c r="AI555" s="150"/>
      <c r="AJ555" s="150"/>
      <c r="AK555" s="150"/>
      <c r="AL555" s="150"/>
      <c r="AM555" s="150"/>
      <c r="AN555" s="150"/>
      <c r="AO555" s="150"/>
      <c r="AP555" s="150"/>
      <c r="AQ555" s="150"/>
      <c r="AR555" s="150"/>
      <c r="AS555" s="150"/>
      <c r="AT555" s="150"/>
      <c r="AU555" s="150"/>
      <c r="AV555" s="150"/>
      <c r="AW555" s="150"/>
      <c r="AX555" s="150"/>
      <c r="AY555" s="150"/>
      <c r="AZ555" s="150"/>
      <c r="BA555" s="150"/>
      <c r="BB555" s="150"/>
      <c r="BC555" s="150"/>
      <c r="BD555" s="150"/>
      <c r="BE555" s="150"/>
      <c r="BF555" s="150"/>
      <c r="BG555" s="150"/>
      <c r="BH555" s="150"/>
    </row>
    <row r="556" spans="1:60" outlineLevel="1" x14ac:dyDescent="0.2">
      <c r="A556" s="157"/>
      <c r="B556" s="158"/>
      <c r="C556" s="199" t="s">
        <v>162</v>
      </c>
      <c r="D556" s="162"/>
      <c r="E556" s="163"/>
      <c r="F556" s="164"/>
      <c r="G556" s="164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50" t="s">
        <v>161</v>
      </c>
      <c r="AH556" s="150"/>
      <c r="AI556" s="150"/>
      <c r="AJ556" s="150"/>
      <c r="AK556" s="150"/>
      <c r="AL556" s="150"/>
      <c r="AM556" s="150"/>
      <c r="AN556" s="150"/>
      <c r="AO556" s="150"/>
      <c r="AP556" s="150"/>
      <c r="AQ556" s="150"/>
      <c r="AR556" s="150"/>
      <c r="AS556" s="150"/>
      <c r="AT556" s="150"/>
      <c r="AU556" s="150"/>
      <c r="AV556" s="150"/>
      <c r="AW556" s="150"/>
      <c r="AX556" s="150"/>
      <c r="AY556" s="150"/>
      <c r="AZ556" s="150"/>
      <c r="BA556" s="150"/>
      <c r="BB556" s="150"/>
      <c r="BC556" s="150"/>
      <c r="BD556" s="150"/>
      <c r="BE556" s="150"/>
      <c r="BF556" s="150"/>
      <c r="BG556" s="150"/>
      <c r="BH556" s="150"/>
    </row>
    <row r="557" spans="1:60" outlineLevel="1" x14ac:dyDescent="0.2">
      <c r="A557" s="157"/>
      <c r="B557" s="158"/>
      <c r="C557" s="259" t="s">
        <v>624</v>
      </c>
      <c r="D557" s="260"/>
      <c r="E557" s="260"/>
      <c r="F557" s="260"/>
      <c r="G557" s="2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50" t="s">
        <v>161</v>
      </c>
      <c r="AH557" s="150"/>
      <c r="AI557" s="150"/>
      <c r="AJ557" s="150"/>
      <c r="AK557" s="150"/>
      <c r="AL557" s="150"/>
      <c r="AM557" s="150"/>
      <c r="AN557" s="150"/>
      <c r="AO557" s="150"/>
      <c r="AP557" s="150"/>
      <c r="AQ557" s="150"/>
      <c r="AR557" s="150"/>
      <c r="AS557" s="150"/>
      <c r="AT557" s="150"/>
      <c r="AU557" s="150"/>
      <c r="AV557" s="150"/>
      <c r="AW557" s="150"/>
      <c r="AX557" s="150"/>
      <c r="AY557" s="150"/>
      <c r="AZ557" s="150"/>
      <c r="BA557" s="150"/>
      <c r="BB557" s="150"/>
      <c r="BC557" s="150"/>
      <c r="BD557" s="150"/>
      <c r="BE557" s="150"/>
      <c r="BF557" s="150"/>
      <c r="BG557" s="150"/>
      <c r="BH557" s="150"/>
    </row>
    <row r="558" spans="1:60" outlineLevel="1" x14ac:dyDescent="0.2">
      <c r="A558" s="157"/>
      <c r="B558" s="158"/>
      <c r="C558" s="200" t="s">
        <v>625</v>
      </c>
      <c r="D558" s="165"/>
      <c r="E558" s="166">
        <v>35</v>
      </c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0" t="s">
        <v>169</v>
      </c>
      <c r="AH558" s="150">
        <v>0</v>
      </c>
      <c r="AI558" s="150"/>
      <c r="AJ558" s="150"/>
      <c r="AK558" s="150"/>
      <c r="AL558" s="150"/>
      <c r="AM558" s="150"/>
      <c r="AN558" s="150"/>
      <c r="AO558" s="150"/>
      <c r="AP558" s="150"/>
      <c r="AQ558" s="150"/>
      <c r="AR558" s="150"/>
      <c r="AS558" s="150"/>
      <c r="AT558" s="150"/>
      <c r="AU558" s="150"/>
      <c r="AV558" s="150"/>
      <c r="AW558" s="150"/>
      <c r="AX558" s="150"/>
      <c r="AY558" s="150"/>
      <c r="AZ558" s="150"/>
      <c r="BA558" s="150"/>
      <c r="BB558" s="150"/>
      <c r="BC558" s="150"/>
      <c r="BD558" s="150"/>
      <c r="BE558" s="150"/>
      <c r="BF558" s="150"/>
      <c r="BG558" s="150"/>
      <c r="BH558" s="150"/>
    </row>
    <row r="559" spans="1:60" outlineLevel="1" x14ac:dyDescent="0.2">
      <c r="A559" s="180">
        <v>64</v>
      </c>
      <c r="B559" s="181" t="s">
        <v>626</v>
      </c>
      <c r="C559" s="198" t="s">
        <v>627</v>
      </c>
      <c r="D559" s="182" t="s">
        <v>318</v>
      </c>
      <c r="E559" s="183">
        <v>32.19</v>
      </c>
      <c r="F559" s="184"/>
      <c r="G559" s="185">
        <f>ROUND(E559*F559,2)</f>
        <v>0</v>
      </c>
      <c r="H559" s="184"/>
      <c r="I559" s="185">
        <f>ROUND(E559*H559,2)</f>
        <v>0</v>
      </c>
      <c r="J559" s="184"/>
      <c r="K559" s="185">
        <f>ROUND(E559*J559,2)</f>
        <v>0</v>
      </c>
      <c r="L559" s="185">
        <v>21</v>
      </c>
      <c r="M559" s="185">
        <f>G559*(1+L559/100)</f>
        <v>0</v>
      </c>
      <c r="N559" s="185">
        <v>3.7000000000000002E-3</v>
      </c>
      <c r="O559" s="185">
        <f>ROUND(E559*N559,2)</f>
        <v>0.12</v>
      </c>
      <c r="P559" s="185">
        <v>0</v>
      </c>
      <c r="Q559" s="185">
        <f>ROUND(E559*P559,2)</f>
        <v>0</v>
      </c>
      <c r="R559" s="185"/>
      <c r="S559" s="185" t="s">
        <v>157</v>
      </c>
      <c r="T559" s="186" t="s">
        <v>158</v>
      </c>
      <c r="U559" s="160">
        <v>0.96</v>
      </c>
      <c r="V559" s="160">
        <f>ROUND(E559*U559,2)</f>
        <v>30.9</v>
      </c>
      <c r="W559" s="160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50" t="s">
        <v>250</v>
      </c>
      <c r="AH559" s="150"/>
      <c r="AI559" s="150"/>
      <c r="AJ559" s="150"/>
      <c r="AK559" s="150"/>
      <c r="AL559" s="150"/>
      <c r="AM559" s="150"/>
      <c r="AN559" s="150"/>
      <c r="AO559" s="150"/>
      <c r="AP559" s="150"/>
      <c r="AQ559" s="150"/>
      <c r="AR559" s="150"/>
      <c r="AS559" s="150"/>
      <c r="AT559" s="150"/>
      <c r="AU559" s="150"/>
      <c r="AV559" s="150"/>
      <c r="AW559" s="150"/>
      <c r="AX559" s="150"/>
      <c r="AY559" s="150"/>
      <c r="AZ559" s="150"/>
      <c r="BA559" s="150"/>
      <c r="BB559" s="150"/>
      <c r="BC559" s="150"/>
      <c r="BD559" s="150"/>
      <c r="BE559" s="150"/>
      <c r="BF559" s="150"/>
      <c r="BG559" s="150"/>
      <c r="BH559" s="150"/>
    </row>
    <row r="560" spans="1:60" outlineLevel="1" x14ac:dyDescent="0.2">
      <c r="A560" s="157"/>
      <c r="B560" s="158"/>
      <c r="C560" s="257" t="s">
        <v>628</v>
      </c>
      <c r="D560" s="258"/>
      <c r="E560" s="258"/>
      <c r="F560" s="258"/>
      <c r="G560" s="258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50" t="s">
        <v>161</v>
      </c>
      <c r="AH560" s="150"/>
      <c r="AI560" s="150"/>
      <c r="AJ560" s="150"/>
      <c r="AK560" s="150"/>
      <c r="AL560" s="150"/>
      <c r="AM560" s="150"/>
      <c r="AN560" s="150"/>
      <c r="AO560" s="150"/>
      <c r="AP560" s="150"/>
      <c r="AQ560" s="150"/>
      <c r="AR560" s="150"/>
      <c r="AS560" s="150"/>
      <c r="AT560" s="150"/>
      <c r="AU560" s="150"/>
      <c r="AV560" s="150"/>
      <c r="AW560" s="150"/>
      <c r="AX560" s="150"/>
      <c r="AY560" s="150"/>
      <c r="AZ560" s="150"/>
      <c r="BA560" s="150"/>
      <c r="BB560" s="150"/>
      <c r="BC560" s="150"/>
      <c r="BD560" s="150"/>
      <c r="BE560" s="150"/>
      <c r="BF560" s="150"/>
      <c r="BG560" s="150"/>
      <c r="BH560" s="150"/>
    </row>
    <row r="561" spans="1:60" outlineLevel="1" x14ac:dyDescent="0.2">
      <c r="A561" s="157"/>
      <c r="B561" s="158"/>
      <c r="C561" s="200" t="s">
        <v>629</v>
      </c>
      <c r="D561" s="165"/>
      <c r="E561" s="166">
        <v>3.4</v>
      </c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50" t="s">
        <v>169</v>
      </c>
      <c r="AH561" s="150">
        <v>0</v>
      </c>
      <c r="AI561" s="150"/>
      <c r="AJ561" s="150"/>
      <c r="AK561" s="150"/>
      <c r="AL561" s="150"/>
      <c r="AM561" s="150"/>
      <c r="AN561" s="150"/>
      <c r="AO561" s="150"/>
      <c r="AP561" s="150"/>
      <c r="AQ561" s="150"/>
      <c r="AR561" s="150"/>
      <c r="AS561" s="150"/>
      <c r="AT561" s="150"/>
      <c r="AU561" s="150"/>
      <c r="AV561" s="150"/>
      <c r="AW561" s="150"/>
      <c r="AX561" s="150"/>
      <c r="AY561" s="150"/>
      <c r="AZ561" s="150"/>
      <c r="BA561" s="150"/>
      <c r="BB561" s="150"/>
      <c r="BC561" s="150"/>
      <c r="BD561" s="150"/>
      <c r="BE561" s="150"/>
      <c r="BF561" s="150"/>
      <c r="BG561" s="150"/>
      <c r="BH561" s="150"/>
    </row>
    <row r="562" spans="1:60" outlineLevel="1" x14ac:dyDescent="0.2">
      <c r="A562" s="157"/>
      <c r="B562" s="158"/>
      <c r="C562" s="200" t="s">
        <v>630</v>
      </c>
      <c r="D562" s="165"/>
      <c r="E562" s="166">
        <v>0.6</v>
      </c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 t="s">
        <v>169</v>
      </c>
      <c r="AH562" s="150">
        <v>0</v>
      </c>
      <c r="AI562" s="150"/>
      <c r="AJ562" s="150"/>
      <c r="AK562" s="150"/>
      <c r="AL562" s="150"/>
      <c r="AM562" s="150"/>
      <c r="AN562" s="150"/>
      <c r="AO562" s="150"/>
      <c r="AP562" s="150"/>
      <c r="AQ562" s="150"/>
      <c r="AR562" s="150"/>
      <c r="AS562" s="150"/>
      <c r="AT562" s="150"/>
      <c r="AU562" s="150"/>
      <c r="AV562" s="150"/>
      <c r="AW562" s="150"/>
      <c r="AX562" s="150"/>
      <c r="AY562" s="150"/>
      <c r="AZ562" s="150"/>
      <c r="BA562" s="150"/>
      <c r="BB562" s="150"/>
      <c r="BC562" s="150"/>
      <c r="BD562" s="150"/>
      <c r="BE562" s="150"/>
      <c r="BF562" s="150"/>
      <c r="BG562" s="150"/>
      <c r="BH562" s="150"/>
    </row>
    <row r="563" spans="1:60" outlineLevel="1" x14ac:dyDescent="0.2">
      <c r="A563" s="157"/>
      <c r="B563" s="158"/>
      <c r="C563" s="200" t="s">
        <v>631</v>
      </c>
      <c r="D563" s="165"/>
      <c r="E563" s="166">
        <v>14.3</v>
      </c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 t="s">
        <v>169</v>
      </c>
      <c r="AH563" s="150">
        <v>0</v>
      </c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AU563" s="150"/>
      <c r="AV563" s="150"/>
      <c r="AW563" s="150"/>
      <c r="AX563" s="150"/>
      <c r="AY563" s="150"/>
      <c r="AZ563" s="150"/>
      <c r="BA563" s="150"/>
      <c r="BB563" s="150"/>
      <c r="BC563" s="150"/>
      <c r="BD563" s="150"/>
      <c r="BE563" s="150"/>
      <c r="BF563" s="150"/>
      <c r="BG563" s="150"/>
      <c r="BH563" s="150"/>
    </row>
    <row r="564" spans="1:60" outlineLevel="1" x14ac:dyDescent="0.2">
      <c r="A564" s="157"/>
      <c r="B564" s="158"/>
      <c r="C564" s="200" t="s">
        <v>632</v>
      </c>
      <c r="D564" s="165"/>
      <c r="E564" s="166">
        <v>2.48</v>
      </c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 t="s">
        <v>169</v>
      </c>
      <c r="AH564" s="150">
        <v>0</v>
      </c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0"/>
      <c r="AT564" s="150"/>
      <c r="AU564" s="150"/>
      <c r="AV564" s="150"/>
      <c r="AW564" s="150"/>
      <c r="AX564" s="150"/>
      <c r="AY564" s="150"/>
      <c r="AZ564" s="150"/>
      <c r="BA564" s="150"/>
      <c r="BB564" s="150"/>
      <c r="BC564" s="150"/>
      <c r="BD564" s="150"/>
      <c r="BE564" s="150"/>
      <c r="BF564" s="150"/>
      <c r="BG564" s="150"/>
      <c r="BH564" s="150"/>
    </row>
    <row r="565" spans="1:60" outlineLevel="1" x14ac:dyDescent="0.2">
      <c r="A565" s="157"/>
      <c r="B565" s="158"/>
      <c r="C565" s="200" t="s">
        <v>633</v>
      </c>
      <c r="D565" s="165"/>
      <c r="E565" s="166">
        <v>4.55</v>
      </c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 t="s">
        <v>169</v>
      </c>
      <c r="AH565" s="150">
        <v>0</v>
      </c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0"/>
      <c r="AT565" s="150"/>
      <c r="AU565" s="150"/>
      <c r="AV565" s="150"/>
      <c r="AW565" s="150"/>
      <c r="AX565" s="150"/>
      <c r="AY565" s="150"/>
      <c r="AZ565" s="150"/>
      <c r="BA565" s="150"/>
      <c r="BB565" s="150"/>
      <c r="BC565" s="150"/>
      <c r="BD565" s="150"/>
      <c r="BE565" s="150"/>
      <c r="BF565" s="150"/>
      <c r="BG565" s="150"/>
      <c r="BH565" s="150"/>
    </row>
    <row r="566" spans="1:60" outlineLevel="1" x14ac:dyDescent="0.2">
      <c r="A566" s="157"/>
      <c r="B566" s="158"/>
      <c r="C566" s="200" t="s">
        <v>634</v>
      </c>
      <c r="D566" s="165"/>
      <c r="E566" s="166">
        <v>2.2000000000000002</v>
      </c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 t="s">
        <v>169</v>
      </c>
      <c r="AH566" s="150">
        <v>0</v>
      </c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0"/>
      <c r="AT566" s="150"/>
      <c r="AU566" s="150"/>
      <c r="AV566" s="150"/>
      <c r="AW566" s="150"/>
      <c r="AX566" s="150"/>
      <c r="AY566" s="150"/>
      <c r="AZ566" s="150"/>
      <c r="BA566" s="150"/>
      <c r="BB566" s="150"/>
      <c r="BC566" s="150"/>
      <c r="BD566" s="150"/>
      <c r="BE566" s="150"/>
      <c r="BF566" s="150"/>
      <c r="BG566" s="150"/>
      <c r="BH566" s="150"/>
    </row>
    <row r="567" spans="1:60" outlineLevel="1" x14ac:dyDescent="0.2">
      <c r="A567" s="157"/>
      <c r="B567" s="158"/>
      <c r="C567" s="200" t="s">
        <v>635</v>
      </c>
      <c r="D567" s="165"/>
      <c r="E567" s="166">
        <v>1.8</v>
      </c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50" t="s">
        <v>169</v>
      </c>
      <c r="AH567" s="150">
        <v>0</v>
      </c>
      <c r="AI567" s="150"/>
      <c r="AJ567" s="150"/>
      <c r="AK567" s="150"/>
      <c r="AL567" s="150"/>
      <c r="AM567" s="150"/>
      <c r="AN567" s="150"/>
      <c r="AO567" s="150"/>
      <c r="AP567" s="150"/>
      <c r="AQ567" s="150"/>
      <c r="AR567" s="150"/>
      <c r="AS567" s="150"/>
      <c r="AT567" s="150"/>
      <c r="AU567" s="150"/>
      <c r="AV567" s="150"/>
      <c r="AW567" s="150"/>
      <c r="AX567" s="150"/>
      <c r="AY567" s="150"/>
      <c r="AZ567" s="150"/>
      <c r="BA567" s="150"/>
      <c r="BB567" s="150"/>
      <c r="BC567" s="150"/>
      <c r="BD567" s="150"/>
      <c r="BE567" s="150"/>
      <c r="BF567" s="150"/>
      <c r="BG567" s="150"/>
      <c r="BH567" s="150"/>
    </row>
    <row r="568" spans="1:60" outlineLevel="1" x14ac:dyDescent="0.2">
      <c r="A568" s="157"/>
      <c r="B568" s="158"/>
      <c r="C568" s="200" t="s">
        <v>636</v>
      </c>
      <c r="D568" s="165"/>
      <c r="E568" s="166">
        <v>2.86</v>
      </c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50" t="s">
        <v>169</v>
      </c>
      <c r="AH568" s="150">
        <v>0</v>
      </c>
      <c r="AI568" s="150"/>
      <c r="AJ568" s="150"/>
      <c r="AK568" s="150"/>
      <c r="AL568" s="150"/>
      <c r="AM568" s="150"/>
      <c r="AN568" s="150"/>
      <c r="AO568" s="150"/>
      <c r="AP568" s="150"/>
      <c r="AQ568" s="150"/>
      <c r="AR568" s="150"/>
      <c r="AS568" s="150"/>
      <c r="AT568" s="150"/>
      <c r="AU568" s="150"/>
      <c r="AV568" s="150"/>
      <c r="AW568" s="150"/>
      <c r="AX568" s="150"/>
      <c r="AY568" s="150"/>
      <c r="AZ568" s="150"/>
      <c r="BA568" s="150"/>
      <c r="BB568" s="150"/>
      <c r="BC568" s="150"/>
      <c r="BD568" s="150"/>
      <c r="BE568" s="150"/>
      <c r="BF568" s="150"/>
      <c r="BG568" s="150"/>
      <c r="BH568" s="150"/>
    </row>
    <row r="569" spans="1:60" ht="22.5" outlineLevel="1" x14ac:dyDescent="0.2">
      <c r="A569" s="180">
        <v>65</v>
      </c>
      <c r="B569" s="181" t="s">
        <v>637</v>
      </c>
      <c r="C569" s="198" t="s">
        <v>638</v>
      </c>
      <c r="D569" s="182" t="s">
        <v>318</v>
      </c>
      <c r="E569" s="183">
        <v>40</v>
      </c>
      <c r="F569" s="184"/>
      <c r="G569" s="185">
        <f>ROUND(E569*F569,2)</f>
        <v>0</v>
      </c>
      <c r="H569" s="184"/>
      <c r="I569" s="185">
        <f>ROUND(E569*H569,2)</f>
        <v>0</v>
      </c>
      <c r="J569" s="184"/>
      <c r="K569" s="185">
        <f>ROUND(E569*J569,2)</f>
        <v>0</v>
      </c>
      <c r="L569" s="185">
        <v>21</v>
      </c>
      <c r="M569" s="185">
        <f>G569*(1+L569/100)</f>
        <v>0</v>
      </c>
      <c r="N569" s="185">
        <v>3.7000000000000002E-3</v>
      </c>
      <c r="O569" s="185">
        <f>ROUND(E569*N569,2)</f>
        <v>0.15</v>
      </c>
      <c r="P569" s="185">
        <v>0</v>
      </c>
      <c r="Q569" s="185">
        <f>ROUND(E569*P569,2)</f>
        <v>0</v>
      </c>
      <c r="R569" s="185"/>
      <c r="S569" s="185" t="s">
        <v>157</v>
      </c>
      <c r="T569" s="186" t="s">
        <v>158</v>
      </c>
      <c r="U569" s="160">
        <v>0.96</v>
      </c>
      <c r="V569" s="160">
        <f>ROUND(E569*U569,2)</f>
        <v>38.4</v>
      </c>
      <c r="W569" s="16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 t="s">
        <v>250</v>
      </c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150"/>
      <c r="AT569" s="150"/>
      <c r="AU569" s="150"/>
      <c r="AV569" s="150"/>
      <c r="AW569" s="150"/>
      <c r="AX569" s="150"/>
      <c r="AY569" s="150"/>
      <c r="AZ569" s="150"/>
      <c r="BA569" s="150"/>
      <c r="BB569" s="150"/>
      <c r="BC569" s="150"/>
      <c r="BD569" s="150"/>
      <c r="BE569" s="150"/>
      <c r="BF569" s="150"/>
      <c r="BG569" s="150"/>
      <c r="BH569" s="150"/>
    </row>
    <row r="570" spans="1:60" outlineLevel="1" x14ac:dyDescent="0.2">
      <c r="A570" s="157"/>
      <c r="B570" s="158"/>
      <c r="C570" s="200" t="s">
        <v>639</v>
      </c>
      <c r="D570" s="165"/>
      <c r="E570" s="166">
        <v>40</v>
      </c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50" t="s">
        <v>169</v>
      </c>
      <c r="AH570" s="150">
        <v>0</v>
      </c>
      <c r="AI570" s="150"/>
      <c r="AJ570" s="150"/>
      <c r="AK570" s="150"/>
      <c r="AL570" s="150"/>
      <c r="AM570" s="150"/>
      <c r="AN570" s="150"/>
      <c r="AO570" s="150"/>
      <c r="AP570" s="150"/>
      <c r="AQ570" s="150"/>
      <c r="AR570" s="150"/>
      <c r="AS570" s="150"/>
      <c r="AT570" s="150"/>
      <c r="AU570" s="150"/>
      <c r="AV570" s="150"/>
      <c r="AW570" s="150"/>
      <c r="AX570" s="150"/>
      <c r="AY570" s="150"/>
      <c r="AZ570" s="150"/>
      <c r="BA570" s="150"/>
      <c r="BB570" s="150"/>
      <c r="BC570" s="150"/>
      <c r="BD570" s="150"/>
      <c r="BE570" s="150"/>
      <c r="BF570" s="150"/>
      <c r="BG570" s="150"/>
      <c r="BH570" s="150"/>
    </row>
    <row r="571" spans="1:60" ht="22.5" outlineLevel="1" x14ac:dyDescent="0.2">
      <c r="A571" s="180">
        <v>66</v>
      </c>
      <c r="B571" s="181" t="s">
        <v>640</v>
      </c>
      <c r="C571" s="198" t="s">
        <v>641</v>
      </c>
      <c r="D571" s="182" t="s">
        <v>318</v>
      </c>
      <c r="E571" s="183">
        <v>30</v>
      </c>
      <c r="F571" s="184"/>
      <c r="G571" s="185">
        <f>ROUND(E571*F571,2)</f>
        <v>0</v>
      </c>
      <c r="H571" s="184"/>
      <c r="I571" s="185">
        <f>ROUND(E571*H571,2)</f>
        <v>0</v>
      </c>
      <c r="J571" s="184"/>
      <c r="K571" s="185">
        <f>ROUND(E571*J571,2)</f>
        <v>0</v>
      </c>
      <c r="L571" s="185">
        <v>21</v>
      </c>
      <c r="M571" s="185">
        <f>G571*(1+L571/100)</f>
        <v>0</v>
      </c>
      <c r="N571" s="185">
        <v>3.7000000000000002E-3</v>
      </c>
      <c r="O571" s="185">
        <f>ROUND(E571*N571,2)</f>
        <v>0.11</v>
      </c>
      <c r="P571" s="185">
        <v>0</v>
      </c>
      <c r="Q571" s="185">
        <f>ROUND(E571*P571,2)</f>
        <v>0</v>
      </c>
      <c r="R571" s="185"/>
      <c r="S571" s="185" t="s">
        <v>157</v>
      </c>
      <c r="T571" s="186" t="s">
        <v>158</v>
      </c>
      <c r="U571" s="160">
        <v>0.96</v>
      </c>
      <c r="V571" s="160">
        <f>ROUND(E571*U571,2)</f>
        <v>28.8</v>
      </c>
      <c r="W571" s="160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50" t="s">
        <v>250</v>
      </c>
      <c r="AH571" s="150"/>
      <c r="AI571" s="150"/>
      <c r="AJ571" s="150"/>
      <c r="AK571" s="150"/>
      <c r="AL571" s="150"/>
      <c r="AM571" s="150"/>
      <c r="AN571" s="150"/>
      <c r="AO571" s="150"/>
      <c r="AP571" s="150"/>
      <c r="AQ571" s="150"/>
      <c r="AR571" s="150"/>
      <c r="AS571" s="150"/>
      <c r="AT571" s="150"/>
      <c r="AU571" s="150"/>
      <c r="AV571" s="150"/>
      <c r="AW571" s="150"/>
      <c r="AX571" s="150"/>
      <c r="AY571" s="150"/>
      <c r="AZ571" s="150"/>
      <c r="BA571" s="150"/>
      <c r="BB571" s="150"/>
      <c r="BC571" s="150"/>
      <c r="BD571" s="150"/>
      <c r="BE571" s="150"/>
      <c r="BF571" s="150"/>
      <c r="BG571" s="150"/>
      <c r="BH571" s="150"/>
    </row>
    <row r="572" spans="1:60" outlineLevel="1" x14ac:dyDescent="0.2">
      <c r="A572" s="157"/>
      <c r="B572" s="158"/>
      <c r="C572" s="257" t="s">
        <v>628</v>
      </c>
      <c r="D572" s="258"/>
      <c r="E572" s="258"/>
      <c r="F572" s="258"/>
      <c r="G572" s="258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50" t="s">
        <v>161</v>
      </c>
      <c r="AH572" s="150"/>
      <c r="AI572" s="150"/>
      <c r="AJ572" s="150"/>
      <c r="AK572" s="150"/>
      <c r="AL572" s="150"/>
      <c r="AM572" s="150"/>
      <c r="AN572" s="150"/>
      <c r="AO572" s="150"/>
      <c r="AP572" s="150"/>
      <c r="AQ572" s="150"/>
      <c r="AR572" s="150"/>
      <c r="AS572" s="150"/>
      <c r="AT572" s="150"/>
      <c r="AU572" s="150"/>
      <c r="AV572" s="150"/>
      <c r="AW572" s="150"/>
      <c r="AX572" s="150"/>
      <c r="AY572" s="150"/>
      <c r="AZ572" s="150"/>
      <c r="BA572" s="150"/>
      <c r="BB572" s="150"/>
      <c r="BC572" s="150"/>
      <c r="BD572" s="150"/>
      <c r="BE572" s="150"/>
      <c r="BF572" s="150"/>
      <c r="BG572" s="150"/>
      <c r="BH572" s="150"/>
    </row>
    <row r="573" spans="1:60" outlineLevel="1" x14ac:dyDescent="0.2">
      <c r="A573" s="157"/>
      <c r="B573" s="158"/>
      <c r="C573" s="200" t="s">
        <v>642</v>
      </c>
      <c r="D573" s="165"/>
      <c r="E573" s="166">
        <v>30</v>
      </c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50" t="s">
        <v>169</v>
      </c>
      <c r="AH573" s="150">
        <v>0</v>
      </c>
      <c r="AI573" s="150"/>
      <c r="AJ573" s="150"/>
      <c r="AK573" s="150"/>
      <c r="AL573" s="150"/>
      <c r="AM573" s="150"/>
      <c r="AN573" s="150"/>
      <c r="AO573" s="150"/>
      <c r="AP573" s="150"/>
      <c r="AQ573" s="150"/>
      <c r="AR573" s="150"/>
      <c r="AS573" s="150"/>
      <c r="AT573" s="150"/>
      <c r="AU573" s="150"/>
      <c r="AV573" s="150"/>
      <c r="AW573" s="150"/>
      <c r="AX573" s="150"/>
      <c r="AY573" s="150"/>
      <c r="AZ573" s="150"/>
      <c r="BA573" s="150"/>
      <c r="BB573" s="150"/>
      <c r="BC573" s="150"/>
      <c r="BD573" s="150"/>
      <c r="BE573" s="150"/>
      <c r="BF573" s="150"/>
      <c r="BG573" s="150"/>
      <c r="BH573" s="150"/>
    </row>
    <row r="574" spans="1:60" ht="22.5" outlineLevel="1" x14ac:dyDescent="0.2">
      <c r="A574" s="180">
        <v>67</v>
      </c>
      <c r="B574" s="181" t="s">
        <v>643</v>
      </c>
      <c r="C574" s="198" t="s">
        <v>644</v>
      </c>
      <c r="D574" s="182" t="s">
        <v>318</v>
      </c>
      <c r="E574" s="183">
        <v>7</v>
      </c>
      <c r="F574" s="184"/>
      <c r="G574" s="185">
        <f>ROUND(E574*F574,2)</f>
        <v>0</v>
      </c>
      <c r="H574" s="184"/>
      <c r="I574" s="185">
        <f>ROUND(E574*H574,2)</f>
        <v>0</v>
      </c>
      <c r="J574" s="184"/>
      <c r="K574" s="185">
        <f>ROUND(E574*J574,2)</f>
        <v>0</v>
      </c>
      <c r="L574" s="185">
        <v>21</v>
      </c>
      <c r="M574" s="185">
        <f>G574*(1+L574/100)</f>
        <v>0</v>
      </c>
      <c r="N574" s="185">
        <v>3.7000000000000002E-3</v>
      </c>
      <c r="O574" s="185">
        <f>ROUND(E574*N574,2)</f>
        <v>0.03</v>
      </c>
      <c r="P574" s="185">
        <v>0</v>
      </c>
      <c r="Q574" s="185">
        <f>ROUND(E574*P574,2)</f>
        <v>0</v>
      </c>
      <c r="R574" s="185"/>
      <c r="S574" s="185" t="s">
        <v>157</v>
      </c>
      <c r="T574" s="186" t="s">
        <v>158</v>
      </c>
      <c r="U574" s="160">
        <v>0.96</v>
      </c>
      <c r="V574" s="160">
        <f>ROUND(E574*U574,2)</f>
        <v>6.72</v>
      </c>
      <c r="W574" s="160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50" t="s">
        <v>250</v>
      </c>
      <c r="AH574" s="150"/>
      <c r="AI574" s="150"/>
      <c r="AJ574" s="150"/>
      <c r="AK574" s="150"/>
      <c r="AL574" s="150"/>
      <c r="AM574" s="150"/>
      <c r="AN574" s="150"/>
      <c r="AO574" s="150"/>
      <c r="AP574" s="150"/>
      <c r="AQ574" s="150"/>
      <c r="AR574" s="150"/>
      <c r="AS574" s="150"/>
      <c r="AT574" s="150"/>
      <c r="AU574" s="150"/>
      <c r="AV574" s="150"/>
      <c r="AW574" s="150"/>
      <c r="AX574" s="150"/>
      <c r="AY574" s="150"/>
      <c r="AZ574" s="150"/>
      <c r="BA574" s="150"/>
      <c r="BB574" s="150"/>
      <c r="BC574" s="150"/>
      <c r="BD574" s="150"/>
      <c r="BE574" s="150"/>
      <c r="BF574" s="150"/>
      <c r="BG574" s="150"/>
      <c r="BH574" s="150"/>
    </row>
    <row r="575" spans="1:60" outlineLevel="1" x14ac:dyDescent="0.2">
      <c r="A575" s="157"/>
      <c r="B575" s="158"/>
      <c r="C575" s="257" t="s">
        <v>628</v>
      </c>
      <c r="D575" s="258"/>
      <c r="E575" s="258"/>
      <c r="F575" s="258"/>
      <c r="G575" s="258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50" t="s">
        <v>161</v>
      </c>
      <c r="AH575" s="150"/>
      <c r="AI575" s="150"/>
      <c r="AJ575" s="150"/>
      <c r="AK575" s="150"/>
      <c r="AL575" s="150"/>
      <c r="AM575" s="150"/>
      <c r="AN575" s="150"/>
      <c r="AO575" s="150"/>
      <c r="AP575" s="150"/>
      <c r="AQ575" s="150"/>
      <c r="AR575" s="150"/>
      <c r="AS575" s="150"/>
      <c r="AT575" s="150"/>
      <c r="AU575" s="150"/>
      <c r="AV575" s="150"/>
      <c r="AW575" s="150"/>
      <c r="AX575" s="150"/>
      <c r="AY575" s="150"/>
      <c r="AZ575" s="150"/>
      <c r="BA575" s="150"/>
      <c r="BB575" s="150"/>
      <c r="BC575" s="150"/>
      <c r="BD575" s="150"/>
      <c r="BE575" s="150"/>
      <c r="BF575" s="150"/>
      <c r="BG575" s="150"/>
      <c r="BH575" s="150"/>
    </row>
    <row r="576" spans="1:60" outlineLevel="1" x14ac:dyDescent="0.2">
      <c r="A576" s="157"/>
      <c r="B576" s="158"/>
      <c r="C576" s="200" t="s">
        <v>645</v>
      </c>
      <c r="D576" s="165"/>
      <c r="E576" s="166">
        <v>7</v>
      </c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50" t="s">
        <v>169</v>
      </c>
      <c r="AH576" s="150">
        <v>0</v>
      </c>
      <c r="AI576" s="150"/>
      <c r="AJ576" s="150"/>
      <c r="AK576" s="150"/>
      <c r="AL576" s="150"/>
      <c r="AM576" s="150"/>
      <c r="AN576" s="150"/>
      <c r="AO576" s="150"/>
      <c r="AP576" s="150"/>
      <c r="AQ576" s="150"/>
      <c r="AR576" s="150"/>
      <c r="AS576" s="150"/>
      <c r="AT576" s="150"/>
      <c r="AU576" s="150"/>
      <c r="AV576" s="150"/>
      <c r="AW576" s="150"/>
      <c r="AX576" s="150"/>
      <c r="AY576" s="150"/>
      <c r="AZ576" s="150"/>
      <c r="BA576" s="150"/>
      <c r="BB576" s="150"/>
      <c r="BC576" s="150"/>
      <c r="BD576" s="150"/>
      <c r="BE576" s="150"/>
      <c r="BF576" s="150"/>
      <c r="BG576" s="150"/>
      <c r="BH576" s="150"/>
    </row>
    <row r="577" spans="1:60" ht="22.5" outlineLevel="1" x14ac:dyDescent="0.2">
      <c r="A577" s="180">
        <v>68</v>
      </c>
      <c r="B577" s="181" t="s">
        <v>646</v>
      </c>
      <c r="C577" s="198" t="s">
        <v>647</v>
      </c>
      <c r="D577" s="182" t="s">
        <v>166</v>
      </c>
      <c r="E577" s="183">
        <v>32.200000000000003</v>
      </c>
      <c r="F577" s="184"/>
      <c r="G577" s="185">
        <f>ROUND(E577*F577,2)</f>
        <v>0</v>
      </c>
      <c r="H577" s="184"/>
      <c r="I577" s="185">
        <f>ROUND(E577*H577,2)</f>
        <v>0</v>
      </c>
      <c r="J577" s="184"/>
      <c r="K577" s="185">
        <f>ROUND(E577*J577,2)</f>
        <v>0</v>
      </c>
      <c r="L577" s="185">
        <v>21</v>
      </c>
      <c r="M577" s="185">
        <f>G577*(1+L577/100)</f>
        <v>0</v>
      </c>
      <c r="N577" s="185">
        <v>5.3E-3</v>
      </c>
      <c r="O577" s="185">
        <f>ROUND(E577*N577,2)</f>
        <v>0.17</v>
      </c>
      <c r="P577" s="185">
        <v>0</v>
      </c>
      <c r="Q577" s="185">
        <f>ROUND(E577*P577,2)</f>
        <v>0</v>
      </c>
      <c r="R577" s="185" t="s">
        <v>280</v>
      </c>
      <c r="S577" s="185" t="s">
        <v>167</v>
      </c>
      <c r="T577" s="186" t="s">
        <v>167</v>
      </c>
      <c r="U577" s="160">
        <v>0</v>
      </c>
      <c r="V577" s="160">
        <f>ROUND(E577*U577,2)</f>
        <v>0</v>
      </c>
      <c r="W577" s="160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50" t="s">
        <v>281</v>
      </c>
      <c r="AH577" s="150"/>
      <c r="AI577" s="150"/>
      <c r="AJ577" s="150"/>
      <c r="AK577" s="150"/>
      <c r="AL577" s="150"/>
      <c r="AM577" s="150"/>
      <c r="AN577" s="150"/>
      <c r="AO577" s="150"/>
      <c r="AP577" s="150"/>
      <c r="AQ577" s="150"/>
      <c r="AR577" s="150"/>
      <c r="AS577" s="150"/>
      <c r="AT577" s="150"/>
      <c r="AU577" s="150"/>
      <c r="AV577" s="150"/>
      <c r="AW577" s="150"/>
      <c r="AX577" s="150"/>
      <c r="AY577" s="150"/>
      <c r="AZ577" s="150"/>
      <c r="BA577" s="150"/>
      <c r="BB577" s="150"/>
      <c r="BC577" s="150"/>
      <c r="BD577" s="150"/>
      <c r="BE577" s="150"/>
      <c r="BF577" s="150"/>
      <c r="BG577" s="150"/>
      <c r="BH577" s="150"/>
    </row>
    <row r="578" spans="1:60" outlineLevel="1" x14ac:dyDescent="0.2">
      <c r="A578" s="157"/>
      <c r="B578" s="158"/>
      <c r="C578" s="200" t="s">
        <v>552</v>
      </c>
      <c r="D578" s="165"/>
      <c r="E578" s="166">
        <v>32.200000000000003</v>
      </c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50" t="s">
        <v>169</v>
      </c>
      <c r="AH578" s="150">
        <v>0</v>
      </c>
      <c r="AI578" s="150"/>
      <c r="AJ578" s="150"/>
      <c r="AK578" s="150"/>
      <c r="AL578" s="150"/>
      <c r="AM578" s="150"/>
      <c r="AN578" s="150"/>
      <c r="AO578" s="150"/>
      <c r="AP578" s="150"/>
      <c r="AQ578" s="150"/>
      <c r="AR578" s="150"/>
      <c r="AS578" s="150"/>
      <c r="AT578" s="150"/>
      <c r="AU578" s="150"/>
      <c r="AV578" s="150"/>
      <c r="AW578" s="150"/>
      <c r="AX578" s="150"/>
      <c r="AY578" s="150"/>
      <c r="AZ578" s="150"/>
      <c r="BA578" s="150"/>
      <c r="BB578" s="150"/>
      <c r="BC578" s="150"/>
      <c r="BD578" s="150"/>
      <c r="BE578" s="150"/>
      <c r="BF578" s="150"/>
      <c r="BG578" s="150"/>
      <c r="BH578" s="150"/>
    </row>
    <row r="579" spans="1:60" ht="22.5" outlineLevel="1" x14ac:dyDescent="0.2">
      <c r="A579" s="157">
        <v>69</v>
      </c>
      <c r="B579" s="158" t="s">
        <v>648</v>
      </c>
      <c r="C579" s="206" t="s">
        <v>649</v>
      </c>
      <c r="D579" s="159" t="s">
        <v>0</v>
      </c>
      <c r="E579" s="195"/>
      <c r="F579" s="161"/>
      <c r="G579" s="160">
        <f>ROUND(E579*F579,2)</f>
        <v>0</v>
      </c>
      <c r="H579" s="161"/>
      <c r="I579" s="160">
        <f>ROUND(E579*H579,2)</f>
        <v>0</v>
      </c>
      <c r="J579" s="161"/>
      <c r="K579" s="160">
        <f>ROUND(E579*J579,2)</f>
        <v>0</v>
      </c>
      <c r="L579" s="160">
        <v>21</v>
      </c>
      <c r="M579" s="160">
        <f>G579*(1+L579/100)</f>
        <v>0</v>
      </c>
      <c r="N579" s="160">
        <v>0</v>
      </c>
      <c r="O579" s="160">
        <f>ROUND(E579*N579,2)</f>
        <v>0</v>
      </c>
      <c r="P579" s="160">
        <v>0</v>
      </c>
      <c r="Q579" s="160">
        <f>ROUND(E579*P579,2)</f>
        <v>0</v>
      </c>
      <c r="R579" s="160" t="s">
        <v>599</v>
      </c>
      <c r="S579" s="160" t="s">
        <v>167</v>
      </c>
      <c r="T579" s="160" t="s">
        <v>167</v>
      </c>
      <c r="U579" s="160">
        <v>0</v>
      </c>
      <c r="V579" s="160">
        <f>ROUND(E579*U579,2)</f>
        <v>0</v>
      </c>
      <c r="W579" s="16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 t="s">
        <v>256</v>
      </c>
      <c r="AH579" s="150"/>
      <c r="AI579" s="150"/>
      <c r="AJ579" s="150"/>
      <c r="AK579" s="150"/>
      <c r="AL579" s="150"/>
      <c r="AM579" s="150"/>
      <c r="AN579" s="150"/>
      <c r="AO579" s="150"/>
      <c r="AP579" s="150"/>
      <c r="AQ579" s="150"/>
      <c r="AR579" s="150"/>
      <c r="AS579" s="150"/>
      <c r="AT579" s="150"/>
      <c r="AU579" s="150"/>
      <c r="AV579" s="150"/>
      <c r="AW579" s="150"/>
      <c r="AX579" s="150"/>
      <c r="AY579" s="150"/>
      <c r="AZ579" s="150"/>
      <c r="BA579" s="150"/>
      <c r="BB579" s="150"/>
      <c r="BC579" s="150"/>
      <c r="BD579" s="150"/>
      <c r="BE579" s="150"/>
      <c r="BF579" s="150"/>
      <c r="BG579" s="150"/>
      <c r="BH579" s="150"/>
    </row>
    <row r="580" spans="1:60" outlineLevel="1" x14ac:dyDescent="0.2">
      <c r="A580" s="157"/>
      <c r="B580" s="158"/>
      <c r="C580" s="270" t="s">
        <v>555</v>
      </c>
      <c r="D580" s="271"/>
      <c r="E580" s="271"/>
      <c r="F580" s="271"/>
      <c r="G580" s="271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 t="s">
        <v>252</v>
      </c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AU580" s="150"/>
      <c r="AV580" s="150"/>
      <c r="AW580" s="150"/>
      <c r="AX580" s="150"/>
      <c r="AY580" s="150"/>
      <c r="AZ580" s="150"/>
      <c r="BA580" s="150"/>
      <c r="BB580" s="150"/>
      <c r="BC580" s="150"/>
      <c r="BD580" s="150"/>
      <c r="BE580" s="150"/>
      <c r="BF580" s="150"/>
      <c r="BG580" s="150"/>
      <c r="BH580" s="150"/>
    </row>
    <row r="581" spans="1:60" x14ac:dyDescent="0.2">
      <c r="A581" s="174" t="s">
        <v>153</v>
      </c>
      <c r="B581" s="175" t="s">
        <v>113</v>
      </c>
      <c r="C581" s="197" t="s">
        <v>114</v>
      </c>
      <c r="D581" s="176"/>
      <c r="E581" s="177"/>
      <c r="F581" s="178"/>
      <c r="G581" s="178">
        <f>SUMIF(AG582:AG594,"&lt;&gt;NOR",G582:G594)</f>
        <v>0</v>
      </c>
      <c r="H581" s="178"/>
      <c r="I581" s="178">
        <f>SUM(I582:I594)</f>
        <v>0</v>
      </c>
      <c r="J581" s="178"/>
      <c r="K581" s="178">
        <f>SUM(K582:K594)</f>
        <v>0</v>
      </c>
      <c r="L581" s="178"/>
      <c r="M581" s="178">
        <f>SUM(M582:M594)</f>
        <v>0</v>
      </c>
      <c r="N581" s="178"/>
      <c r="O581" s="178">
        <f>SUM(O582:O594)</f>
        <v>0</v>
      </c>
      <c r="P581" s="178"/>
      <c r="Q581" s="178">
        <f>SUM(Q582:Q594)</f>
        <v>0</v>
      </c>
      <c r="R581" s="178"/>
      <c r="S581" s="178"/>
      <c r="T581" s="179"/>
      <c r="U581" s="173"/>
      <c r="V581" s="173">
        <f>SUM(V582:V594)</f>
        <v>0</v>
      </c>
      <c r="W581" s="173"/>
      <c r="AG581" t="s">
        <v>154</v>
      </c>
    </row>
    <row r="582" spans="1:60" ht="22.5" outlineLevel="1" x14ac:dyDescent="0.2">
      <c r="A582" s="180">
        <v>70</v>
      </c>
      <c r="B582" s="181" t="s">
        <v>650</v>
      </c>
      <c r="C582" s="198" t="s">
        <v>651</v>
      </c>
      <c r="D582" s="182" t="s">
        <v>539</v>
      </c>
      <c r="E582" s="183">
        <v>1</v>
      </c>
      <c r="F582" s="184"/>
      <c r="G582" s="185">
        <f>ROUND(E582*F582,2)</f>
        <v>0</v>
      </c>
      <c r="H582" s="184"/>
      <c r="I582" s="185">
        <f>ROUND(E582*H582,2)</f>
        <v>0</v>
      </c>
      <c r="J582" s="184"/>
      <c r="K582" s="185">
        <f>ROUND(E582*J582,2)</f>
        <v>0</v>
      </c>
      <c r="L582" s="185">
        <v>21</v>
      </c>
      <c r="M582" s="185">
        <f>G582*(1+L582/100)</f>
        <v>0</v>
      </c>
      <c r="N582" s="185">
        <v>0</v>
      </c>
      <c r="O582" s="185">
        <f>ROUND(E582*N582,2)</f>
        <v>0</v>
      </c>
      <c r="P582" s="185">
        <v>0</v>
      </c>
      <c r="Q582" s="185">
        <f>ROUND(E582*P582,2)</f>
        <v>0</v>
      </c>
      <c r="R582" s="185"/>
      <c r="S582" s="185" t="s">
        <v>157</v>
      </c>
      <c r="T582" s="186" t="s">
        <v>158</v>
      </c>
      <c r="U582" s="160">
        <v>0</v>
      </c>
      <c r="V582" s="160">
        <f>ROUND(E582*U582,2)</f>
        <v>0</v>
      </c>
      <c r="W582" s="16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 t="s">
        <v>224</v>
      </c>
      <c r="AH582" s="150"/>
      <c r="AI582" s="150"/>
      <c r="AJ582" s="150"/>
      <c r="AK582" s="150"/>
      <c r="AL582" s="150"/>
      <c r="AM582" s="150"/>
      <c r="AN582" s="150"/>
      <c r="AO582" s="150"/>
      <c r="AP582" s="150"/>
      <c r="AQ582" s="150"/>
      <c r="AR582" s="150"/>
      <c r="AS582" s="150"/>
      <c r="AT582" s="150"/>
      <c r="AU582" s="150"/>
      <c r="AV582" s="150"/>
      <c r="AW582" s="150"/>
      <c r="AX582" s="150"/>
      <c r="AY582" s="150"/>
      <c r="AZ582" s="150"/>
      <c r="BA582" s="150"/>
      <c r="BB582" s="150"/>
      <c r="BC582" s="150"/>
      <c r="BD582" s="150"/>
      <c r="BE582" s="150"/>
      <c r="BF582" s="150"/>
      <c r="BG582" s="150"/>
      <c r="BH582" s="150"/>
    </row>
    <row r="583" spans="1:60" outlineLevel="1" x14ac:dyDescent="0.2">
      <c r="A583" s="157"/>
      <c r="B583" s="158"/>
      <c r="C583" s="200" t="s">
        <v>652</v>
      </c>
      <c r="D583" s="165"/>
      <c r="E583" s="166">
        <v>1</v>
      </c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 t="s">
        <v>169</v>
      </c>
      <c r="AH583" s="150">
        <v>0</v>
      </c>
      <c r="AI583" s="150"/>
      <c r="AJ583" s="150"/>
      <c r="AK583" s="150"/>
      <c r="AL583" s="150"/>
      <c r="AM583" s="150"/>
      <c r="AN583" s="150"/>
      <c r="AO583" s="150"/>
      <c r="AP583" s="150"/>
      <c r="AQ583" s="150"/>
      <c r="AR583" s="150"/>
      <c r="AS583" s="150"/>
      <c r="AT583" s="150"/>
      <c r="AU583" s="150"/>
      <c r="AV583" s="150"/>
      <c r="AW583" s="150"/>
      <c r="AX583" s="150"/>
      <c r="AY583" s="150"/>
      <c r="AZ583" s="150"/>
      <c r="BA583" s="150"/>
      <c r="BB583" s="150"/>
      <c r="BC583" s="150"/>
      <c r="BD583" s="150"/>
      <c r="BE583" s="150"/>
      <c r="BF583" s="150"/>
      <c r="BG583" s="150"/>
      <c r="BH583" s="150"/>
    </row>
    <row r="584" spans="1:60" ht="22.5" outlineLevel="1" x14ac:dyDescent="0.2">
      <c r="A584" s="180">
        <v>71</v>
      </c>
      <c r="B584" s="181" t="s">
        <v>653</v>
      </c>
      <c r="C584" s="198" t="s">
        <v>651</v>
      </c>
      <c r="D584" s="182" t="s">
        <v>539</v>
      </c>
      <c r="E584" s="183">
        <v>2</v>
      </c>
      <c r="F584" s="184"/>
      <c r="G584" s="185">
        <f>ROUND(E584*F584,2)</f>
        <v>0</v>
      </c>
      <c r="H584" s="184"/>
      <c r="I584" s="185">
        <f>ROUND(E584*H584,2)</f>
        <v>0</v>
      </c>
      <c r="J584" s="184"/>
      <c r="K584" s="185">
        <f>ROUND(E584*J584,2)</f>
        <v>0</v>
      </c>
      <c r="L584" s="185">
        <v>21</v>
      </c>
      <c r="M584" s="185">
        <f>G584*(1+L584/100)</f>
        <v>0</v>
      </c>
      <c r="N584" s="185">
        <v>0</v>
      </c>
      <c r="O584" s="185">
        <f>ROUND(E584*N584,2)</f>
        <v>0</v>
      </c>
      <c r="P584" s="185">
        <v>0</v>
      </c>
      <c r="Q584" s="185">
        <f>ROUND(E584*P584,2)</f>
        <v>0</v>
      </c>
      <c r="R584" s="185"/>
      <c r="S584" s="185" t="s">
        <v>157</v>
      </c>
      <c r="T584" s="186" t="s">
        <v>158</v>
      </c>
      <c r="U584" s="160">
        <v>0</v>
      </c>
      <c r="V584" s="160">
        <f>ROUND(E584*U584,2)</f>
        <v>0</v>
      </c>
      <c r="W584" s="160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50" t="s">
        <v>224</v>
      </c>
      <c r="AH584" s="150"/>
      <c r="AI584" s="150"/>
      <c r="AJ584" s="150"/>
      <c r="AK584" s="150"/>
      <c r="AL584" s="150"/>
      <c r="AM584" s="150"/>
      <c r="AN584" s="150"/>
      <c r="AO584" s="150"/>
      <c r="AP584" s="150"/>
      <c r="AQ584" s="150"/>
      <c r="AR584" s="150"/>
      <c r="AS584" s="150"/>
      <c r="AT584" s="150"/>
      <c r="AU584" s="150"/>
      <c r="AV584" s="150"/>
      <c r="AW584" s="150"/>
      <c r="AX584" s="150"/>
      <c r="AY584" s="150"/>
      <c r="AZ584" s="150"/>
      <c r="BA584" s="150"/>
      <c r="BB584" s="150"/>
      <c r="BC584" s="150"/>
      <c r="BD584" s="150"/>
      <c r="BE584" s="150"/>
      <c r="BF584" s="150"/>
      <c r="BG584" s="150"/>
      <c r="BH584" s="150"/>
    </row>
    <row r="585" spans="1:60" outlineLevel="1" x14ac:dyDescent="0.2">
      <c r="A585" s="157"/>
      <c r="B585" s="158"/>
      <c r="C585" s="200" t="s">
        <v>654</v>
      </c>
      <c r="D585" s="165"/>
      <c r="E585" s="166">
        <v>2</v>
      </c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0" t="s">
        <v>169</v>
      </c>
      <c r="AH585" s="150">
        <v>0</v>
      </c>
      <c r="AI585" s="150"/>
      <c r="AJ585" s="150"/>
      <c r="AK585" s="150"/>
      <c r="AL585" s="150"/>
      <c r="AM585" s="150"/>
      <c r="AN585" s="150"/>
      <c r="AO585" s="150"/>
      <c r="AP585" s="150"/>
      <c r="AQ585" s="150"/>
      <c r="AR585" s="150"/>
      <c r="AS585" s="150"/>
      <c r="AT585" s="150"/>
      <c r="AU585" s="150"/>
      <c r="AV585" s="150"/>
      <c r="AW585" s="150"/>
      <c r="AX585" s="150"/>
      <c r="AY585" s="150"/>
      <c r="AZ585" s="150"/>
      <c r="BA585" s="150"/>
      <c r="BB585" s="150"/>
      <c r="BC585" s="150"/>
      <c r="BD585" s="150"/>
      <c r="BE585" s="150"/>
      <c r="BF585" s="150"/>
      <c r="BG585" s="150"/>
      <c r="BH585" s="150"/>
    </row>
    <row r="586" spans="1:60" outlineLevel="1" x14ac:dyDescent="0.2">
      <c r="A586" s="188">
        <v>72</v>
      </c>
      <c r="B586" s="189" t="s">
        <v>655</v>
      </c>
      <c r="C586" s="205" t="s">
        <v>656</v>
      </c>
      <c r="D586" s="190" t="s">
        <v>539</v>
      </c>
      <c r="E586" s="191">
        <v>1</v>
      </c>
      <c r="F586" s="192"/>
      <c r="G586" s="193">
        <f>ROUND(E586*F586,2)</f>
        <v>0</v>
      </c>
      <c r="H586" s="192"/>
      <c r="I586" s="193">
        <f>ROUND(E586*H586,2)</f>
        <v>0</v>
      </c>
      <c r="J586" s="192"/>
      <c r="K586" s="193">
        <f>ROUND(E586*J586,2)</f>
        <v>0</v>
      </c>
      <c r="L586" s="193">
        <v>21</v>
      </c>
      <c r="M586" s="193">
        <f>G586*(1+L586/100)</f>
        <v>0</v>
      </c>
      <c r="N586" s="193">
        <v>0</v>
      </c>
      <c r="O586" s="193">
        <f>ROUND(E586*N586,2)</f>
        <v>0</v>
      </c>
      <c r="P586" s="193">
        <v>0</v>
      </c>
      <c r="Q586" s="193">
        <f>ROUND(E586*P586,2)</f>
        <v>0</v>
      </c>
      <c r="R586" s="193"/>
      <c r="S586" s="193" t="s">
        <v>157</v>
      </c>
      <c r="T586" s="194" t="s">
        <v>158</v>
      </c>
      <c r="U586" s="160">
        <v>0</v>
      </c>
      <c r="V586" s="160">
        <f>ROUND(E586*U586,2)</f>
        <v>0</v>
      </c>
      <c r="W586" s="160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50" t="s">
        <v>224</v>
      </c>
      <c r="AH586" s="150"/>
      <c r="AI586" s="150"/>
      <c r="AJ586" s="150"/>
      <c r="AK586" s="150"/>
      <c r="AL586" s="150"/>
      <c r="AM586" s="150"/>
      <c r="AN586" s="150"/>
      <c r="AO586" s="150"/>
      <c r="AP586" s="150"/>
      <c r="AQ586" s="150"/>
      <c r="AR586" s="150"/>
      <c r="AS586" s="150"/>
      <c r="AT586" s="150"/>
      <c r="AU586" s="150"/>
      <c r="AV586" s="150"/>
      <c r="AW586" s="150"/>
      <c r="AX586" s="150"/>
      <c r="AY586" s="150"/>
      <c r="AZ586" s="150"/>
      <c r="BA586" s="150"/>
      <c r="BB586" s="150"/>
      <c r="BC586" s="150"/>
      <c r="BD586" s="150"/>
      <c r="BE586" s="150"/>
      <c r="BF586" s="150"/>
      <c r="BG586" s="150"/>
      <c r="BH586" s="150"/>
    </row>
    <row r="587" spans="1:60" outlineLevel="1" x14ac:dyDescent="0.2">
      <c r="A587" s="180">
        <v>73</v>
      </c>
      <c r="B587" s="181" t="s">
        <v>657</v>
      </c>
      <c r="C587" s="198" t="s">
        <v>658</v>
      </c>
      <c r="D587" s="182" t="s">
        <v>539</v>
      </c>
      <c r="E587" s="183">
        <v>1</v>
      </c>
      <c r="F587" s="184"/>
      <c r="G587" s="185">
        <f>ROUND(E587*F587,2)</f>
        <v>0</v>
      </c>
      <c r="H587" s="184"/>
      <c r="I587" s="185">
        <f>ROUND(E587*H587,2)</f>
        <v>0</v>
      </c>
      <c r="J587" s="184"/>
      <c r="K587" s="185">
        <f>ROUND(E587*J587,2)</f>
        <v>0</v>
      </c>
      <c r="L587" s="185">
        <v>21</v>
      </c>
      <c r="M587" s="185">
        <f>G587*(1+L587/100)</f>
        <v>0</v>
      </c>
      <c r="N587" s="185">
        <v>0</v>
      </c>
      <c r="O587" s="185">
        <f>ROUND(E587*N587,2)</f>
        <v>0</v>
      </c>
      <c r="P587" s="185">
        <v>0</v>
      </c>
      <c r="Q587" s="185">
        <f>ROUND(E587*P587,2)</f>
        <v>0</v>
      </c>
      <c r="R587" s="185"/>
      <c r="S587" s="185" t="s">
        <v>157</v>
      </c>
      <c r="T587" s="186" t="s">
        <v>158</v>
      </c>
      <c r="U587" s="160">
        <v>0</v>
      </c>
      <c r="V587" s="160">
        <f>ROUND(E587*U587,2)</f>
        <v>0</v>
      </c>
      <c r="W587" s="16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 t="s">
        <v>224</v>
      </c>
      <c r="AH587" s="150"/>
      <c r="AI587" s="150"/>
      <c r="AJ587" s="150"/>
      <c r="AK587" s="150"/>
      <c r="AL587" s="150"/>
      <c r="AM587" s="150"/>
      <c r="AN587" s="150"/>
      <c r="AO587" s="150"/>
      <c r="AP587" s="150"/>
      <c r="AQ587" s="150"/>
      <c r="AR587" s="150"/>
      <c r="AS587" s="150"/>
      <c r="AT587" s="150"/>
      <c r="AU587" s="150"/>
      <c r="AV587" s="150"/>
      <c r="AW587" s="150"/>
      <c r="AX587" s="150"/>
      <c r="AY587" s="150"/>
      <c r="AZ587" s="150"/>
      <c r="BA587" s="150"/>
      <c r="BB587" s="150"/>
      <c r="BC587" s="150"/>
      <c r="BD587" s="150"/>
      <c r="BE587" s="150"/>
      <c r="BF587" s="150"/>
      <c r="BG587" s="150"/>
      <c r="BH587" s="150"/>
    </row>
    <row r="588" spans="1:60" outlineLevel="1" x14ac:dyDescent="0.2">
      <c r="A588" s="157"/>
      <c r="B588" s="158"/>
      <c r="C588" s="257" t="s">
        <v>659</v>
      </c>
      <c r="D588" s="258"/>
      <c r="E588" s="258"/>
      <c r="F588" s="258"/>
      <c r="G588" s="258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50" t="s">
        <v>161</v>
      </c>
      <c r="AH588" s="150"/>
      <c r="AI588" s="150"/>
      <c r="AJ588" s="150"/>
      <c r="AK588" s="150"/>
      <c r="AL588" s="150"/>
      <c r="AM588" s="150"/>
      <c r="AN588" s="150"/>
      <c r="AO588" s="150"/>
      <c r="AP588" s="150"/>
      <c r="AQ588" s="150"/>
      <c r="AR588" s="150"/>
      <c r="AS588" s="150"/>
      <c r="AT588" s="150"/>
      <c r="AU588" s="150"/>
      <c r="AV588" s="150"/>
      <c r="AW588" s="150"/>
      <c r="AX588" s="150"/>
      <c r="AY588" s="150"/>
      <c r="AZ588" s="150"/>
      <c r="BA588" s="150"/>
      <c r="BB588" s="150"/>
      <c r="BC588" s="150"/>
      <c r="BD588" s="150"/>
      <c r="BE588" s="150"/>
      <c r="BF588" s="150"/>
      <c r="BG588" s="150"/>
      <c r="BH588" s="150"/>
    </row>
    <row r="589" spans="1:60" outlineLevel="1" x14ac:dyDescent="0.2">
      <c r="A589" s="157"/>
      <c r="B589" s="158"/>
      <c r="C589" s="259" t="s">
        <v>660</v>
      </c>
      <c r="D589" s="260"/>
      <c r="E589" s="260"/>
      <c r="F589" s="260"/>
      <c r="G589" s="2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50" t="s">
        <v>161</v>
      </c>
      <c r="AH589" s="150"/>
      <c r="AI589" s="150"/>
      <c r="AJ589" s="150"/>
      <c r="AK589" s="150"/>
      <c r="AL589" s="150"/>
      <c r="AM589" s="150"/>
      <c r="AN589" s="150"/>
      <c r="AO589" s="150"/>
      <c r="AP589" s="150"/>
      <c r="AQ589" s="150"/>
      <c r="AR589" s="150"/>
      <c r="AS589" s="150"/>
      <c r="AT589" s="150"/>
      <c r="AU589" s="150"/>
      <c r="AV589" s="150"/>
      <c r="AW589" s="150"/>
      <c r="AX589" s="150"/>
      <c r="AY589" s="150"/>
      <c r="AZ589" s="150"/>
      <c r="BA589" s="150"/>
      <c r="BB589" s="150"/>
      <c r="BC589" s="150"/>
      <c r="BD589" s="150"/>
      <c r="BE589" s="150"/>
      <c r="BF589" s="150"/>
      <c r="BG589" s="150"/>
      <c r="BH589" s="150"/>
    </row>
    <row r="590" spans="1:60" outlineLevel="1" x14ac:dyDescent="0.2">
      <c r="A590" s="157"/>
      <c r="B590" s="158"/>
      <c r="C590" s="259" t="s">
        <v>661</v>
      </c>
      <c r="D590" s="260"/>
      <c r="E590" s="260"/>
      <c r="F590" s="260"/>
      <c r="G590" s="2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50" t="s">
        <v>161</v>
      </c>
      <c r="AH590" s="150"/>
      <c r="AI590" s="150"/>
      <c r="AJ590" s="150"/>
      <c r="AK590" s="150"/>
      <c r="AL590" s="150"/>
      <c r="AM590" s="150"/>
      <c r="AN590" s="150"/>
      <c r="AO590" s="150"/>
      <c r="AP590" s="150"/>
      <c r="AQ590" s="150"/>
      <c r="AR590" s="150"/>
      <c r="AS590" s="150"/>
      <c r="AT590" s="150"/>
      <c r="AU590" s="150"/>
      <c r="AV590" s="150"/>
      <c r="AW590" s="150"/>
      <c r="AX590" s="150"/>
      <c r="AY590" s="150"/>
      <c r="AZ590" s="150"/>
      <c r="BA590" s="150"/>
      <c r="BB590" s="150"/>
      <c r="BC590" s="150"/>
      <c r="BD590" s="150"/>
      <c r="BE590" s="150"/>
      <c r="BF590" s="150"/>
      <c r="BG590" s="150"/>
      <c r="BH590" s="150"/>
    </row>
    <row r="591" spans="1:60" outlineLevel="1" x14ac:dyDescent="0.2">
      <c r="A591" s="157"/>
      <c r="B591" s="158"/>
      <c r="C591" s="259" t="s">
        <v>662</v>
      </c>
      <c r="D591" s="260"/>
      <c r="E591" s="260"/>
      <c r="F591" s="260"/>
      <c r="G591" s="2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 t="s">
        <v>161</v>
      </c>
      <c r="AH591" s="150"/>
      <c r="AI591" s="150"/>
      <c r="AJ591" s="150"/>
      <c r="AK591" s="150"/>
      <c r="AL591" s="150"/>
      <c r="AM591" s="150"/>
      <c r="AN591" s="150"/>
      <c r="AO591" s="150"/>
      <c r="AP591" s="150"/>
      <c r="AQ591" s="150"/>
      <c r="AR591" s="150"/>
      <c r="AS591" s="150"/>
      <c r="AT591" s="150"/>
      <c r="AU591" s="150"/>
      <c r="AV591" s="150"/>
      <c r="AW591" s="150"/>
      <c r="AX591" s="150"/>
      <c r="AY591" s="150"/>
      <c r="AZ591" s="150"/>
      <c r="BA591" s="150"/>
      <c r="BB591" s="150"/>
      <c r="BC591" s="150"/>
      <c r="BD591" s="150"/>
      <c r="BE591" s="150"/>
      <c r="BF591" s="150"/>
      <c r="BG591" s="150"/>
      <c r="BH591" s="150"/>
    </row>
    <row r="592" spans="1:60" outlineLevel="1" x14ac:dyDescent="0.2">
      <c r="A592" s="157"/>
      <c r="B592" s="158"/>
      <c r="C592" s="259" t="s">
        <v>663</v>
      </c>
      <c r="D592" s="260"/>
      <c r="E592" s="260"/>
      <c r="F592" s="260"/>
      <c r="G592" s="2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50" t="s">
        <v>161</v>
      </c>
      <c r="AH592" s="150"/>
      <c r="AI592" s="150"/>
      <c r="AJ592" s="150"/>
      <c r="AK592" s="150"/>
      <c r="AL592" s="150"/>
      <c r="AM592" s="150"/>
      <c r="AN592" s="150"/>
      <c r="AO592" s="150"/>
      <c r="AP592" s="150"/>
      <c r="AQ592" s="150"/>
      <c r="AR592" s="150"/>
      <c r="AS592" s="150"/>
      <c r="AT592" s="150"/>
      <c r="AU592" s="150"/>
      <c r="AV592" s="150"/>
      <c r="AW592" s="150"/>
      <c r="AX592" s="150"/>
      <c r="AY592" s="150"/>
      <c r="AZ592" s="150"/>
      <c r="BA592" s="150"/>
      <c r="BB592" s="150"/>
      <c r="BC592" s="150"/>
      <c r="BD592" s="150"/>
      <c r="BE592" s="150"/>
      <c r="BF592" s="150"/>
      <c r="BG592" s="150"/>
      <c r="BH592" s="150"/>
    </row>
    <row r="593" spans="1:60" outlineLevel="1" x14ac:dyDescent="0.2">
      <c r="A593" s="188">
        <v>74</v>
      </c>
      <c r="B593" s="189" t="s">
        <v>664</v>
      </c>
      <c r="C593" s="205" t="s">
        <v>665</v>
      </c>
      <c r="D593" s="190" t="s">
        <v>539</v>
      </c>
      <c r="E593" s="191">
        <v>1</v>
      </c>
      <c r="F593" s="192"/>
      <c r="G593" s="193">
        <f>ROUND(E593*F593,2)</f>
        <v>0</v>
      </c>
      <c r="H593" s="192"/>
      <c r="I593" s="193">
        <f>ROUND(E593*H593,2)</f>
        <v>0</v>
      </c>
      <c r="J593" s="192"/>
      <c r="K593" s="193">
        <f>ROUND(E593*J593,2)</f>
        <v>0</v>
      </c>
      <c r="L593" s="193">
        <v>21</v>
      </c>
      <c r="M593" s="193">
        <f>G593*(1+L593/100)</f>
        <v>0</v>
      </c>
      <c r="N593" s="193">
        <v>0</v>
      </c>
      <c r="O593" s="193">
        <f>ROUND(E593*N593,2)</f>
        <v>0</v>
      </c>
      <c r="P593" s="193">
        <v>0</v>
      </c>
      <c r="Q593" s="193">
        <f>ROUND(E593*P593,2)</f>
        <v>0</v>
      </c>
      <c r="R593" s="193"/>
      <c r="S593" s="193" t="s">
        <v>157</v>
      </c>
      <c r="T593" s="194" t="s">
        <v>158</v>
      </c>
      <c r="U593" s="160">
        <v>0</v>
      </c>
      <c r="V593" s="160">
        <f>ROUND(E593*U593,2)</f>
        <v>0</v>
      </c>
      <c r="W593" s="16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0" t="s">
        <v>224</v>
      </c>
      <c r="AH593" s="150"/>
      <c r="AI593" s="150"/>
      <c r="AJ593" s="150"/>
      <c r="AK593" s="150"/>
      <c r="AL593" s="150"/>
      <c r="AM593" s="150"/>
      <c r="AN593" s="150"/>
      <c r="AO593" s="150"/>
      <c r="AP593" s="150"/>
      <c r="AQ593" s="150"/>
      <c r="AR593" s="150"/>
      <c r="AS593" s="150"/>
      <c r="AT593" s="150"/>
      <c r="AU593" s="150"/>
      <c r="AV593" s="150"/>
      <c r="AW593" s="150"/>
      <c r="AX593" s="150"/>
      <c r="AY593" s="150"/>
      <c r="AZ593" s="150"/>
      <c r="BA593" s="150"/>
      <c r="BB593" s="150"/>
      <c r="BC593" s="150"/>
      <c r="BD593" s="150"/>
      <c r="BE593" s="150"/>
      <c r="BF593" s="150"/>
      <c r="BG593" s="150"/>
      <c r="BH593" s="150"/>
    </row>
    <row r="594" spans="1:60" outlineLevel="1" x14ac:dyDescent="0.2">
      <c r="A594" s="188">
        <v>75</v>
      </c>
      <c r="B594" s="189" t="s">
        <v>666</v>
      </c>
      <c r="C594" s="205" t="s">
        <v>667</v>
      </c>
      <c r="D594" s="190" t="s">
        <v>539</v>
      </c>
      <c r="E594" s="191">
        <v>1</v>
      </c>
      <c r="F594" s="192"/>
      <c r="G594" s="193">
        <f>ROUND(E594*F594,2)</f>
        <v>0</v>
      </c>
      <c r="H594" s="192"/>
      <c r="I594" s="193">
        <f>ROUND(E594*H594,2)</f>
        <v>0</v>
      </c>
      <c r="J594" s="192"/>
      <c r="K594" s="193">
        <f>ROUND(E594*J594,2)</f>
        <v>0</v>
      </c>
      <c r="L594" s="193">
        <v>21</v>
      </c>
      <c r="M594" s="193">
        <f>G594*(1+L594/100)</f>
        <v>0</v>
      </c>
      <c r="N594" s="193">
        <v>0</v>
      </c>
      <c r="O594" s="193">
        <f>ROUND(E594*N594,2)</f>
        <v>0</v>
      </c>
      <c r="P594" s="193">
        <v>0</v>
      </c>
      <c r="Q594" s="193">
        <f>ROUND(E594*P594,2)</f>
        <v>0</v>
      </c>
      <c r="R594" s="193"/>
      <c r="S594" s="193" t="s">
        <v>157</v>
      </c>
      <c r="T594" s="194" t="s">
        <v>158</v>
      </c>
      <c r="U594" s="160">
        <v>0</v>
      </c>
      <c r="V594" s="160">
        <f>ROUND(E594*U594,2)</f>
        <v>0</v>
      </c>
      <c r="W594" s="160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50" t="s">
        <v>224</v>
      </c>
      <c r="AH594" s="150"/>
      <c r="AI594" s="150"/>
      <c r="AJ594" s="150"/>
      <c r="AK594" s="150"/>
      <c r="AL594" s="150"/>
      <c r="AM594" s="150"/>
      <c r="AN594" s="150"/>
      <c r="AO594" s="150"/>
      <c r="AP594" s="150"/>
      <c r="AQ594" s="150"/>
      <c r="AR594" s="150"/>
      <c r="AS594" s="150"/>
      <c r="AT594" s="150"/>
      <c r="AU594" s="150"/>
      <c r="AV594" s="150"/>
      <c r="AW594" s="150"/>
      <c r="AX594" s="150"/>
      <c r="AY594" s="150"/>
      <c r="AZ594" s="150"/>
      <c r="BA594" s="150"/>
      <c r="BB594" s="150"/>
      <c r="BC594" s="150"/>
      <c r="BD594" s="150"/>
      <c r="BE594" s="150"/>
      <c r="BF594" s="150"/>
      <c r="BG594" s="150"/>
      <c r="BH594" s="150"/>
    </row>
    <row r="595" spans="1:60" x14ac:dyDescent="0.2">
      <c r="A595" s="174" t="s">
        <v>153</v>
      </c>
      <c r="B595" s="175" t="s">
        <v>117</v>
      </c>
      <c r="C595" s="197" t="s">
        <v>118</v>
      </c>
      <c r="D595" s="176"/>
      <c r="E595" s="177"/>
      <c r="F595" s="178"/>
      <c r="G595" s="178">
        <f>SUMIF(AG596:AG602,"&lt;&gt;NOR",G596:G602)</f>
        <v>0</v>
      </c>
      <c r="H595" s="178"/>
      <c r="I595" s="178">
        <f>SUM(I596:I602)</f>
        <v>0</v>
      </c>
      <c r="J595" s="178"/>
      <c r="K595" s="178">
        <f>SUM(K596:K602)</f>
        <v>0</v>
      </c>
      <c r="L595" s="178"/>
      <c r="M595" s="178">
        <f>SUM(M596:M602)</f>
        <v>0</v>
      </c>
      <c r="N595" s="178"/>
      <c r="O595" s="178">
        <f>SUM(O596:O602)</f>
        <v>0</v>
      </c>
      <c r="P595" s="178"/>
      <c r="Q595" s="178">
        <f>SUM(Q596:Q602)</f>
        <v>0</v>
      </c>
      <c r="R595" s="178"/>
      <c r="S595" s="178"/>
      <c r="T595" s="179"/>
      <c r="U595" s="173"/>
      <c r="V595" s="173">
        <f>SUM(V596:V602)</f>
        <v>2.61</v>
      </c>
      <c r="W595" s="173"/>
      <c r="AG595" t="s">
        <v>154</v>
      </c>
    </row>
    <row r="596" spans="1:60" ht="22.5" outlineLevel="1" x14ac:dyDescent="0.2">
      <c r="A596" s="180">
        <v>76</v>
      </c>
      <c r="B596" s="181" t="s">
        <v>668</v>
      </c>
      <c r="C596" s="198" t="s">
        <v>669</v>
      </c>
      <c r="D596" s="182" t="s">
        <v>166</v>
      </c>
      <c r="E596" s="183">
        <v>5</v>
      </c>
      <c r="F596" s="184"/>
      <c r="G596" s="185">
        <f>ROUND(E596*F596,2)</f>
        <v>0</v>
      </c>
      <c r="H596" s="184"/>
      <c r="I596" s="185">
        <f>ROUND(E596*H596,2)</f>
        <v>0</v>
      </c>
      <c r="J596" s="184"/>
      <c r="K596" s="185">
        <f>ROUND(E596*J596,2)</f>
        <v>0</v>
      </c>
      <c r="L596" s="185">
        <v>21</v>
      </c>
      <c r="M596" s="185">
        <f>G596*(1+L596/100)</f>
        <v>0</v>
      </c>
      <c r="N596" s="185">
        <v>1.0000000000000001E-5</v>
      </c>
      <c r="O596" s="185">
        <f>ROUND(E596*N596,2)</f>
        <v>0</v>
      </c>
      <c r="P596" s="185">
        <v>0</v>
      </c>
      <c r="Q596" s="185">
        <f>ROUND(E596*P596,2)</f>
        <v>0</v>
      </c>
      <c r="R596" s="185" t="s">
        <v>670</v>
      </c>
      <c r="S596" s="185" t="s">
        <v>167</v>
      </c>
      <c r="T596" s="186" t="s">
        <v>167</v>
      </c>
      <c r="U596" s="160">
        <v>7.1999999999999995E-2</v>
      </c>
      <c r="V596" s="160">
        <f>ROUND(E596*U596,2)</f>
        <v>0.36</v>
      </c>
      <c r="W596" s="160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50" t="s">
        <v>186</v>
      </c>
      <c r="AH596" s="150"/>
      <c r="AI596" s="150"/>
      <c r="AJ596" s="150"/>
      <c r="AK596" s="150"/>
      <c r="AL596" s="150"/>
      <c r="AM596" s="150"/>
      <c r="AN596" s="150"/>
      <c r="AO596" s="150"/>
      <c r="AP596" s="150"/>
      <c r="AQ596" s="150"/>
      <c r="AR596" s="150"/>
      <c r="AS596" s="150"/>
      <c r="AT596" s="150"/>
      <c r="AU596" s="150"/>
      <c r="AV596" s="150"/>
      <c r="AW596" s="150"/>
      <c r="AX596" s="150"/>
      <c r="AY596" s="150"/>
      <c r="AZ596" s="150"/>
      <c r="BA596" s="150"/>
      <c r="BB596" s="150"/>
      <c r="BC596" s="150"/>
      <c r="BD596" s="150"/>
      <c r="BE596" s="150"/>
      <c r="BF596" s="150"/>
      <c r="BG596" s="150"/>
      <c r="BH596" s="150"/>
    </row>
    <row r="597" spans="1:60" outlineLevel="1" x14ac:dyDescent="0.2">
      <c r="A597" s="157"/>
      <c r="B597" s="158"/>
      <c r="C597" s="200" t="s">
        <v>671</v>
      </c>
      <c r="D597" s="165"/>
      <c r="E597" s="166">
        <v>5</v>
      </c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 t="s">
        <v>169</v>
      </c>
      <c r="AH597" s="150">
        <v>0</v>
      </c>
      <c r="AI597" s="150"/>
      <c r="AJ597" s="150"/>
      <c r="AK597" s="150"/>
      <c r="AL597" s="150"/>
      <c r="AM597" s="150"/>
      <c r="AN597" s="150"/>
      <c r="AO597" s="150"/>
      <c r="AP597" s="150"/>
      <c r="AQ597" s="150"/>
      <c r="AR597" s="150"/>
      <c r="AS597" s="150"/>
      <c r="AT597" s="150"/>
      <c r="AU597" s="150"/>
      <c r="AV597" s="150"/>
      <c r="AW597" s="150"/>
      <c r="AX597" s="150"/>
      <c r="AY597" s="150"/>
      <c r="AZ597" s="150"/>
      <c r="BA597" s="150"/>
      <c r="BB597" s="150"/>
      <c r="BC597" s="150"/>
      <c r="BD597" s="150"/>
      <c r="BE597" s="150"/>
      <c r="BF597" s="150"/>
      <c r="BG597" s="150"/>
      <c r="BH597" s="150"/>
    </row>
    <row r="598" spans="1:60" ht="22.5" outlineLevel="1" x14ac:dyDescent="0.2">
      <c r="A598" s="180">
        <v>77</v>
      </c>
      <c r="B598" s="181" t="s">
        <v>672</v>
      </c>
      <c r="C598" s="198" t="s">
        <v>673</v>
      </c>
      <c r="D598" s="182" t="s">
        <v>166</v>
      </c>
      <c r="E598" s="183">
        <v>5</v>
      </c>
      <c r="F598" s="184"/>
      <c r="G598" s="185">
        <f>ROUND(E598*F598,2)</f>
        <v>0</v>
      </c>
      <c r="H598" s="184"/>
      <c r="I598" s="185">
        <f>ROUND(E598*H598,2)</f>
        <v>0</v>
      </c>
      <c r="J598" s="184"/>
      <c r="K598" s="185">
        <f>ROUND(E598*J598,2)</f>
        <v>0</v>
      </c>
      <c r="L598" s="185">
        <v>21</v>
      </c>
      <c r="M598" s="185">
        <f>G598*(1+L598/100)</f>
        <v>0</v>
      </c>
      <c r="N598" s="185">
        <v>3.1E-4</v>
      </c>
      <c r="O598" s="185">
        <f>ROUND(E598*N598,2)</f>
        <v>0</v>
      </c>
      <c r="P598" s="185">
        <v>0</v>
      </c>
      <c r="Q598" s="185">
        <f>ROUND(E598*P598,2)</f>
        <v>0</v>
      </c>
      <c r="R598" s="185" t="s">
        <v>670</v>
      </c>
      <c r="S598" s="185" t="s">
        <v>167</v>
      </c>
      <c r="T598" s="186" t="s">
        <v>167</v>
      </c>
      <c r="U598" s="160">
        <v>0.40300000000000002</v>
      </c>
      <c r="V598" s="160">
        <f>ROUND(E598*U598,2)</f>
        <v>2.02</v>
      </c>
      <c r="W598" s="16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 t="s">
        <v>186</v>
      </c>
      <c r="AH598" s="150"/>
      <c r="AI598" s="150"/>
      <c r="AJ598" s="150"/>
      <c r="AK598" s="150"/>
      <c r="AL598" s="150"/>
      <c r="AM598" s="150"/>
      <c r="AN598" s="150"/>
      <c r="AO598" s="150"/>
      <c r="AP598" s="150"/>
      <c r="AQ598" s="150"/>
      <c r="AR598" s="150"/>
      <c r="AS598" s="150"/>
      <c r="AT598" s="150"/>
      <c r="AU598" s="150"/>
      <c r="AV598" s="150"/>
      <c r="AW598" s="150"/>
      <c r="AX598" s="150"/>
      <c r="AY598" s="150"/>
      <c r="AZ598" s="150"/>
      <c r="BA598" s="150"/>
      <c r="BB598" s="150"/>
      <c r="BC598" s="150"/>
      <c r="BD598" s="150"/>
      <c r="BE598" s="150"/>
      <c r="BF598" s="150"/>
      <c r="BG598" s="150"/>
      <c r="BH598" s="150"/>
    </row>
    <row r="599" spans="1:60" outlineLevel="1" x14ac:dyDescent="0.2">
      <c r="A599" s="157"/>
      <c r="B599" s="158"/>
      <c r="C599" s="257" t="s">
        <v>674</v>
      </c>
      <c r="D599" s="258"/>
      <c r="E599" s="258"/>
      <c r="F599" s="258"/>
      <c r="G599" s="258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 t="s">
        <v>161</v>
      </c>
      <c r="AH599" s="150"/>
      <c r="AI599" s="150"/>
      <c r="AJ599" s="150"/>
      <c r="AK599" s="150"/>
      <c r="AL599" s="150"/>
      <c r="AM599" s="150"/>
      <c r="AN599" s="150"/>
      <c r="AO599" s="150"/>
      <c r="AP599" s="150"/>
      <c r="AQ599" s="150"/>
      <c r="AR599" s="150"/>
      <c r="AS599" s="150"/>
      <c r="AT599" s="150"/>
      <c r="AU599" s="150"/>
      <c r="AV599" s="150"/>
      <c r="AW599" s="150"/>
      <c r="AX599" s="150"/>
      <c r="AY599" s="150"/>
      <c r="AZ599" s="150"/>
      <c r="BA599" s="150"/>
      <c r="BB599" s="150"/>
      <c r="BC599" s="150"/>
      <c r="BD599" s="150"/>
      <c r="BE599" s="150"/>
      <c r="BF599" s="150"/>
      <c r="BG599" s="150"/>
      <c r="BH599" s="150"/>
    </row>
    <row r="600" spans="1:60" outlineLevel="1" x14ac:dyDescent="0.2">
      <c r="A600" s="157"/>
      <c r="B600" s="158"/>
      <c r="C600" s="200" t="s">
        <v>671</v>
      </c>
      <c r="D600" s="165"/>
      <c r="E600" s="166">
        <v>5</v>
      </c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 t="s">
        <v>169</v>
      </c>
      <c r="AH600" s="150">
        <v>0</v>
      </c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0"/>
      <c r="AT600" s="150"/>
      <c r="AU600" s="150"/>
      <c r="AV600" s="150"/>
      <c r="AW600" s="150"/>
      <c r="AX600" s="150"/>
      <c r="AY600" s="150"/>
      <c r="AZ600" s="150"/>
      <c r="BA600" s="150"/>
      <c r="BB600" s="150"/>
      <c r="BC600" s="150"/>
      <c r="BD600" s="150"/>
      <c r="BE600" s="150"/>
      <c r="BF600" s="150"/>
      <c r="BG600" s="150"/>
      <c r="BH600" s="150"/>
    </row>
    <row r="601" spans="1:60" outlineLevel="1" x14ac:dyDescent="0.2">
      <c r="A601" s="180">
        <v>78</v>
      </c>
      <c r="B601" s="181" t="s">
        <v>675</v>
      </c>
      <c r="C601" s="198" t="s">
        <v>676</v>
      </c>
      <c r="D601" s="182" t="s">
        <v>166</v>
      </c>
      <c r="E601" s="183">
        <v>5</v>
      </c>
      <c r="F601" s="184"/>
      <c r="G601" s="185">
        <f>ROUND(E601*F601,2)</f>
        <v>0</v>
      </c>
      <c r="H601" s="184"/>
      <c r="I601" s="185">
        <f>ROUND(E601*H601,2)</f>
        <v>0</v>
      </c>
      <c r="J601" s="184"/>
      <c r="K601" s="185">
        <f>ROUND(E601*J601,2)</f>
        <v>0</v>
      </c>
      <c r="L601" s="185">
        <v>21</v>
      </c>
      <c r="M601" s="185">
        <f>G601*(1+L601/100)</f>
        <v>0</v>
      </c>
      <c r="N601" s="185">
        <v>1.0000000000000001E-5</v>
      </c>
      <c r="O601" s="185">
        <f>ROUND(E601*N601,2)</f>
        <v>0</v>
      </c>
      <c r="P601" s="185">
        <v>0</v>
      </c>
      <c r="Q601" s="185">
        <f>ROUND(E601*P601,2)</f>
        <v>0</v>
      </c>
      <c r="R601" s="185" t="s">
        <v>670</v>
      </c>
      <c r="S601" s="185" t="s">
        <v>167</v>
      </c>
      <c r="T601" s="186" t="s">
        <v>167</v>
      </c>
      <c r="U601" s="160">
        <v>4.4999999999999998E-2</v>
      </c>
      <c r="V601" s="160">
        <f>ROUND(E601*U601,2)</f>
        <v>0.23</v>
      </c>
      <c r="W601" s="16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 t="s">
        <v>186</v>
      </c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0"/>
      <c r="AT601" s="150"/>
      <c r="AU601" s="150"/>
      <c r="AV601" s="150"/>
      <c r="AW601" s="150"/>
      <c r="AX601" s="150"/>
      <c r="AY601" s="150"/>
      <c r="AZ601" s="150"/>
      <c r="BA601" s="150"/>
      <c r="BB601" s="150"/>
      <c r="BC601" s="150"/>
      <c r="BD601" s="150"/>
      <c r="BE601" s="150"/>
      <c r="BF601" s="150"/>
      <c r="BG601" s="150"/>
      <c r="BH601" s="150"/>
    </row>
    <row r="602" spans="1:60" outlineLevel="1" x14ac:dyDescent="0.2">
      <c r="A602" s="157"/>
      <c r="B602" s="158"/>
      <c r="C602" s="200" t="s">
        <v>671</v>
      </c>
      <c r="D602" s="165"/>
      <c r="E602" s="166">
        <v>5</v>
      </c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 t="s">
        <v>169</v>
      </c>
      <c r="AH602" s="150">
        <v>0</v>
      </c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0"/>
      <c r="AT602" s="150"/>
      <c r="AU602" s="150"/>
      <c r="AV602" s="150"/>
      <c r="AW602" s="150"/>
      <c r="AX602" s="150"/>
      <c r="AY602" s="150"/>
      <c r="AZ602" s="150"/>
      <c r="BA602" s="150"/>
      <c r="BB602" s="150"/>
      <c r="BC602" s="150"/>
      <c r="BD602" s="150"/>
      <c r="BE602" s="150"/>
      <c r="BF602" s="150"/>
      <c r="BG602" s="150"/>
      <c r="BH602" s="150"/>
    </row>
    <row r="603" spans="1:60" x14ac:dyDescent="0.2">
      <c r="A603" s="174" t="s">
        <v>153</v>
      </c>
      <c r="B603" s="175" t="s">
        <v>121</v>
      </c>
      <c r="C603" s="197" t="s">
        <v>122</v>
      </c>
      <c r="D603" s="176"/>
      <c r="E603" s="177"/>
      <c r="F603" s="178"/>
      <c r="G603" s="178">
        <f>SUMIF(AG604:AG607,"&lt;&gt;NOR",G604:G607)</f>
        <v>0</v>
      </c>
      <c r="H603" s="178"/>
      <c r="I603" s="178">
        <f>SUM(I604:I607)</f>
        <v>0</v>
      </c>
      <c r="J603" s="178"/>
      <c r="K603" s="178">
        <f>SUM(K604:K607)</f>
        <v>0</v>
      </c>
      <c r="L603" s="178"/>
      <c r="M603" s="178">
        <f>SUM(M604:M607)</f>
        <v>0</v>
      </c>
      <c r="N603" s="178"/>
      <c r="O603" s="178">
        <f>SUM(O604:O607)</f>
        <v>0</v>
      </c>
      <c r="P603" s="178"/>
      <c r="Q603" s="178">
        <f>SUM(Q604:Q607)</f>
        <v>0</v>
      </c>
      <c r="R603" s="178"/>
      <c r="S603" s="178"/>
      <c r="T603" s="179"/>
      <c r="U603" s="173"/>
      <c r="V603" s="173">
        <f>SUM(V604:V607)</f>
        <v>0</v>
      </c>
      <c r="W603" s="173"/>
      <c r="AG603" t="s">
        <v>154</v>
      </c>
    </row>
    <row r="604" spans="1:60" outlineLevel="1" x14ac:dyDescent="0.2">
      <c r="A604" s="188">
        <v>79</v>
      </c>
      <c r="B604" s="189" t="s">
        <v>677</v>
      </c>
      <c r="C604" s="205" t="s">
        <v>678</v>
      </c>
      <c r="D604" s="190" t="s">
        <v>539</v>
      </c>
      <c r="E604" s="191">
        <v>3</v>
      </c>
      <c r="F604" s="192"/>
      <c r="G604" s="193">
        <f>ROUND(E604*F604,2)</f>
        <v>0</v>
      </c>
      <c r="H604" s="192"/>
      <c r="I604" s="193">
        <f>ROUND(E604*H604,2)</f>
        <v>0</v>
      </c>
      <c r="J604" s="192"/>
      <c r="K604" s="193">
        <f>ROUND(E604*J604,2)</f>
        <v>0</v>
      </c>
      <c r="L604" s="193">
        <v>21</v>
      </c>
      <c r="M604" s="193">
        <f>G604*(1+L604/100)</f>
        <v>0</v>
      </c>
      <c r="N604" s="193">
        <v>0</v>
      </c>
      <c r="O604" s="193">
        <f>ROUND(E604*N604,2)</f>
        <v>0</v>
      </c>
      <c r="P604" s="193">
        <v>0</v>
      </c>
      <c r="Q604" s="193">
        <f>ROUND(E604*P604,2)</f>
        <v>0</v>
      </c>
      <c r="R604" s="193"/>
      <c r="S604" s="193" t="s">
        <v>157</v>
      </c>
      <c r="T604" s="194" t="s">
        <v>158</v>
      </c>
      <c r="U604" s="160">
        <v>0</v>
      </c>
      <c r="V604" s="160">
        <f>ROUND(E604*U604,2)</f>
        <v>0</v>
      </c>
      <c r="W604" s="16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 t="s">
        <v>224</v>
      </c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150"/>
      <c r="AT604" s="150"/>
      <c r="AU604" s="150"/>
      <c r="AV604" s="150"/>
      <c r="AW604" s="150"/>
      <c r="AX604" s="150"/>
      <c r="AY604" s="150"/>
      <c r="AZ604" s="150"/>
      <c r="BA604" s="150"/>
      <c r="BB604" s="150"/>
      <c r="BC604" s="150"/>
      <c r="BD604" s="150"/>
      <c r="BE604" s="150"/>
      <c r="BF604" s="150"/>
      <c r="BG604" s="150"/>
      <c r="BH604" s="150"/>
    </row>
    <row r="605" spans="1:60" outlineLevel="1" x14ac:dyDescent="0.2">
      <c r="A605" s="188">
        <v>80</v>
      </c>
      <c r="B605" s="189" t="s">
        <v>679</v>
      </c>
      <c r="C605" s="205" t="s">
        <v>680</v>
      </c>
      <c r="D605" s="190" t="s">
        <v>539</v>
      </c>
      <c r="E605" s="191">
        <v>6</v>
      </c>
      <c r="F605" s="192"/>
      <c r="G605" s="193">
        <f>ROUND(E605*F605,2)</f>
        <v>0</v>
      </c>
      <c r="H605" s="192"/>
      <c r="I605" s="193">
        <f>ROUND(E605*H605,2)</f>
        <v>0</v>
      </c>
      <c r="J605" s="192"/>
      <c r="K605" s="193">
        <f>ROUND(E605*J605,2)</f>
        <v>0</v>
      </c>
      <c r="L605" s="193">
        <v>21</v>
      </c>
      <c r="M605" s="193">
        <f>G605*(1+L605/100)</f>
        <v>0</v>
      </c>
      <c r="N605" s="193">
        <v>0</v>
      </c>
      <c r="O605" s="193">
        <f>ROUND(E605*N605,2)</f>
        <v>0</v>
      </c>
      <c r="P605" s="193">
        <v>0</v>
      </c>
      <c r="Q605" s="193">
        <f>ROUND(E605*P605,2)</f>
        <v>0</v>
      </c>
      <c r="R605" s="193"/>
      <c r="S605" s="193" t="s">
        <v>157</v>
      </c>
      <c r="T605" s="194" t="s">
        <v>158</v>
      </c>
      <c r="U605" s="160">
        <v>0</v>
      </c>
      <c r="V605" s="160">
        <f>ROUND(E605*U605,2)</f>
        <v>0</v>
      </c>
      <c r="W605" s="16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 t="s">
        <v>224</v>
      </c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150"/>
      <c r="AT605" s="150"/>
      <c r="AU605" s="150"/>
      <c r="AV605" s="150"/>
      <c r="AW605" s="150"/>
      <c r="AX605" s="150"/>
      <c r="AY605" s="150"/>
      <c r="AZ605" s="150"/>
      <c r="BA605" s="150"/>
      <c r="BB605" s="150"/>
      <c r="BC605" s="150"/>
      <c r="BD605" s="150"/>
      <c r="BE605" s="150"/>
      <c r="BF605" s="150"/>
      <c r="BG605" s="150"/>
      <c r="BH605" s="150"/>
    </row>
    <row r="606" spans="1:60" outlineLevel="1" x14ac:dyDescent="0.2">
      <c r="A606" s="188">
        <v>81</v>
      </c>
      <c r="B606" s="189" t="s">
        <v>681</v>
      </c>
      <c r="C606" s="205" t="s">
        <v>682</v>
      </c>
      <c r="D606" s="190" t="s">
        <v>539</v>
      </c>
      <c r="E606" s="191">
        <v>1</v>
      </c>
      <c r="F606" s="192"/>
      <c r="G606" s="193">
        <f>ROUND(E606*F606,2)</f>
        <v>0</v>
      </c>
      <c r="H606" s="192"/>
      <c r="I606" s="193">
        <f>ROUND(E606*H606,2)</f>
        <v>0</v>
      </c>
      <c r="J606" s="192"/>
      <c r="K606" s="193">
        <f>ROUND(E606*J606,2)</f>
        <v>0</v>
      </c>
      <c r="L606" s="193">
        <v>21</v>
      </c>
      <c r="M606" s="193">
        <f>G606*(1+L606/100)</f>
        <v>0</v>
      </c>
      <c r="N606" s="193">
        <v>0</v>
      </c>
      <c r="O606" s="193">
        <f>ROUND(E606*N606,2)</f>
        <v>0</v>
      </c>
      <c r="P606" s="193">
        <v>0</v>
      </c>
      <c r="Q606" s="193">
        <f>ROUND(E606*P606,2)</f>
        <v>0</v>
      </c>
      <c r="R606" s="193"/>
      <c r="S606" s="193" t="s">
        <v>157</v>
      </c>
      <c r="T606" s="194" t="s">
        <v>158</v>
      </c>
      <c r="U606" s="160">
        <v>0</v>
      </c>
      <c r="V606" s="160">
        <f>ROUND(E606*U606,2)</f>
        <v>0</v>
      </c>
      <c r="W606" s="16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 t="s">
        <v>224</v>
      </c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150"/>
      <c r="AT606" s="150"/>
      <c r="AU606" s="150"/>
      <c r="AV606" s="150"/>
      <c r="AW606" s="150"/>
      <c r="AX606" s="150"/>
      <c r="AY606" s="150"/>
      <c r="AZ606" s="150"/>
      <c r="BA606" s="150"/>
      <c r="BB606" s="150"/>
      <c r="BC606" s="150"/>
      <c r="BD606" s="150"/>
      <c r="BE606" s="150"/>
      <c r="BF606" s="150"/>
      <c r="BG606" s="150"/>
      <c r="BH606" s="150"/>
    </row>
    <row r="607" spans="1:60" outlineLevel="1" x14ac:dyDescent="0.2">
      <c r="A607" s="188">
        <v>82</v>
      </c>
      <c r="B607" s="189" t="s">
        <v>683</v>
      </c>
      <c r="C607" s="205" t="s">
        <v>684</v>
      </c>
      <c r="D607" s="190" t="s">
        <v>539</v>
      </c>
      <c r="E607" s="191">
        <v>1</v>
      </c>
      <c r="F607" s="192"/>
      <c r="G607" s="193">
        <f>ROUND(E607*F607,2)</f>
        <v>0</v>
      </c>
      <c r="H607" s="192"/>
      <c r="I607" s="193">
        <f>ROUND(E607*H607,2)</f>
        <v>0</v>
      </c>
      <c r="J607" s="192"/>
      <c r="K607" s="193">
        <f>ROUND(E607*J607,2)</f>
        <v>0</v>
      </c>
      <c r="L607" s="193">
        <v>21</v>
      </c>
      <c r="M607" s="193">
        <f>G607*(1+L607/100)</f>
        <v>0</v>
      </c>
      <c r="N607" s="193">
        <v>0</v>
      </c>
      <c r="O607" s="193">
        <f>ROUND(E607*N607,2)</f>
        <v>0</v>
      </c>
      <c r="P607" s="193">
        <v>0</v>
      </c>
      <c r="Q607" s="193">
        <f>ROUND(E607*P607,2)</f>
        <v>0</v>
      </c>
      <c r="R607" s="193"/>
      <c r="S607" s="193" t="s">
        <v>157</v>
      </c>
      <c r="T607" s="194" t="s">
        <v>158</v>
      </c>
      <c r="U607" s="160">
        <v>0</v>
      </c>
      <c r="V607" s="160">
        <f>ROUND(E607*U607,2)</f>
        <v>0</v>
      </c>
      <c r="W607" s="16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 t="s">
        <v>224</v>
      </c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150"/>
      <c r="AT607" s="150"/>
      <c r="AU607" s="150"/>
      <c r="AV607" s="150"/>
      <c r="AW607" s="150"/>
      <c r="AX607" s="150"/>
      <c r="AY607" s="150"/>
      <c r="AZ607" s="150"/>
      <c r="BA607" s="150"/>
      <c r="BB607" s="150"/>
      <c r="BC607" s="150"/>
      <c r="BD607" s="150"/>
      <c r="BE607" s="150"/>
      <c r="BF607" s="150"/>
      <c r="BG607" s="150"/>
      <c r="BH607" s="150"/>
    </row>
    <row r="608" spans="1:60" x14ac:dyDescent="0.2">
      <c r="A608" s="174" t="s">
        <v>153</v>
      </c>
      <c r="B608" s="175" t="s">
        <v>123</v>
      </c>
      <c r="C608" s="197" t="s">
        <v>124</v>
      </c>
      <c r="D608" s="176"/>
      <c r="E608" s="177"/>
      <c r="F608" s="178"/>
      <c r="G608" s="178">
        <f>SUMIF(AG609:AG616,"&lt;&gt;NOR",G609:G616)</f>
        <v>0</v>
      </c>
      <c r="H608" s="178"/>
      <c r="I608" s="178">
        <f>SUM(I609:I616)</f>
        <v>0</v>
      </c>
      <c r="J608" s="178"/>
      <c r="K608" s="178">
        <f>SUM(K609:K616)</f>
        <v>0</v>
      </c>
      <c r="L608" s="178"/>
      <c r="M608" s="178">
        <f>SUM(M609:M616)</f>
        <v>0</v>
      </c>
      <c r="N608" s="178"/>
      <c r="O608" s="178">
        <f>SUM(O609:O616)</f>
        <v>0</v>
      </c>
      <c r="P608" s="178"/>
      <c r="Q608" s="178">
        <f>SUM(Q609:Q616)</f>
        <v>0</v>
      </c>
      <c r="R608" s="178"/>
      <c r="S608" s="178"/>
      <c r="T608" s="179"/>
      <c r="U608" s="173"/>
      <c r="V608" s="173">
        <f>SUM(V609:V616)</f>
        <v>3.16</v>
      </c>
      <c r="W608" s="173"/>
      <c r="AG608" t="s">
        <v>154</v>
      </c>
    </row>
    <row r="609" spans="1:60" outlineLevel="1" x14ac:dyDescent="0.2">
      <c r="A609" s="188">
        <v>83</v>
      </c>
      <c r="B609" s="189" t="s">
        <v>296</v>
      </c>
      <c r="C609" s="205" t="s">
        <v>297</v>
      </c>
      <c r="D609" s="190" t="s">
        <v>255</v>
      </c>
      <c r="E609" s="191">
        <v>0.98643999999999998</v>
      </c>
      <c r="F609" s="192"/>
      <c r="G609" s="193">
        <f>ROUND(E609*F609,2)</f>
        <v>0</v>
      </c>
      <c r="H609" s="192"/>
      <c r="I609" s="193">
        <f>ROUND(E609*H609,2)</f>
        <v>0</v>
      </c>
      <c r="J609" s="192"/>
      <c r="K609" s="193">
        <f>ROUND(E609*J609,2)</f>
        <v>0</v>
      </c>
      <c r="L609" s="193">
        <v>21</v>
      </c>
      <c r="M609" s="193">
        <f>G609*(1+L609/100)</f>
        <v>0</v>
      </c>
      <c r="N609" s="193">
        <v>0</v>
      </c>
      <c r="O609" s="193">
        <f>ROUND(E609*N609,2)</f>
        <v>0</v>
      </c>
      <c r="P609" s="193">
        <v>0</v>
      </c>
      <c r="Q609" s="193">
        <f>ROUND(E609*P609,2)</f>
        <v>0</v>
      </c>
      <c r="R609" s="193"/>
      <c r="S609" s="193" t="s">
        <v>167</v>
      </c>
      <c r="T609" s="194" t="s">
        <v>167</v>
      </c>
      <c r="U609" s="160">
        <v>0.93300000000000005</v>
      </c>
      <c r="V609" s="160">
        <f>ROUND(E609*U609,2)</f>
        <v>0.92</v>
      </c>
      <c r="W609" s="160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50" t="s">
        <v>298</v>
      </c>
      <c r="AH609" s="150"/>
      <c r="AI609" s="150"/>
      <c r="AJ609" s="150"/>
      <c r="AK609" s="150"/>
      <c r="AL609" s="150"/>
      <c r="AM609" s="150"/>
      <c r="AN609" s="150"/>
      <c r="AO609" s="150"/>
      <c r="AP609" s="150"/>
      <c r="AQ609" s="150"/>
      <c r="AR609" s="150"/>
      <c r="AS609" s="150"/>
      <c r="AT609" s="150"/>
      <c r="AU609" s="150"/>
      <c r="AV609" s="150"/>
      <c r="AW609" s="150"/>
      <c r="AX609" s="150"/>
      <c r="AY609" s="150"/>
      <c r="AZ609" s="150"/>
      <c r="BA609" s="150"/>
      <c r="BB609" s="150"/>
      <c r="BC609" s="150"/>
      <c r="BD609" s="150"/>
      <c r="BE609" s="150"/>
      <c r="BF609" s="150"/>
      <c r="BG609" s="150"/>
      <c r="BH609" s="150"/>
    </row>
    <row r="610" spans="1:60" outlineLevel="1" x14ac:dyDescent="0.2">
      <c r="A610" s="180">
        <v>84</v>
      </c>
      <c r="B610" s="181" t="s">
        <v>299</v>
      </c>
      <c r="C610" s="198" t="s">
        <v>300</v>
      </c>
      <c r="D610" s="182" t="s">
        <v>255</v>
      </c>
      <c r="E610" s="183">
        <v>0.98643999999999998</v>
      </c>
      <c r="F610" s="184"/>
      <c r="G610" s="185">
        <f>ROUND(E610*F610,2)</f>
        <v>0</v>
      </c>
      <c r="H610" s="184"/>
      <c r="I610" s="185">
        <f>ROUND(E610*H610,2)</f>
        <v>0</v>
      </c>
      <c r="J610" s="184"/>
      <c r="K610" s="185">
        <f>ROUND(E610*J610,2)</f>
        <v>0</v>
      </c>
      <c r="L610" s="185">
        <v>21</v>
      </c>
      <c r="M610" s="185">
        <f>G610*(1+L610/100)</f>
        <v>0</v>
      </c>
      <c r="N610" s="185">
        <v>0</v>
      </c>
      <c r="O610" s="185">
        <f>ROUND(E610*N610,2)</f>
        <v>0</v>
      </c>
      <c r="P610" s="185">
        <v>0</v>
      </c>
      <c r="Q610" s="185">
        <f>ROUND(E610*P610,2)</f>
        <v>0</v>
      </c>
      <c r="R610" s="185"/>
      <c r="S610" s="185" t="s">
        <v>167</v>
      </c>
      <c r="T610" s="186" t="s">
        <v>167</v>
      </c>
      <c r="U610" s="160">
        <v>0.49</v>
      </c>
      <c r="V610" s="160">
        <f>ROUND(E610*U610,2)</f>
        <v>0.48</v>
      </c>
      <c r="W610" s="160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50" t="s">
        <v>298</v>
      </c>
      <c r="AH610" s="150"/>
      <c r="AI610" s="150"/>
      <c r="AJ610" s="150"/>
      <c r="AK610" s="150"/>
      <c r="AL610" s="150"/>
      <c r="AM610" s="150"/>
      <c r="AN610" s="150"/>
      <c r="AO610" s="150"/>
      <c r="AP610" s="150"/>
      <c r="AQ610" s="150"/>
      <c r="AR610" s="150"/>
      <c r="AS610" s="150"/>
      <c r="AT610" s="150"/>
      <c r="AU610" s="150"/>
      <c r="AV610" s="150"/>
      <c r="AW610" s="150"/>
      <c r="AX610" s="150"/>
      <c r="AY610" s="150"/>
      <c r="AZ610" s="150"/>
      <c r="BA610" s="150"/>
      <c r="BB610" s="150"/>
      <c r="BC610" s="150"/>
      <c r="BD610" s="150"/>
      <c r="BE610" s="150"/>
      <c r="BF610" s="150"/>
      <c r="BG610" s="150"/>
      <c r="BH610" s="150"/>
    </row>
    <row r="611" spans="1:60" outlineLevel="1" x14ac:dyDescent="0.2">
      <c r="A611" s="157"/>
      <c r="B611" s="158"/>
      <c r="C611" s="257" t="s">
        <v>301</v>
      </c>
      <c r="D611" s="258"/>
      <c r="E611" s="258"/>
      <c r="F611" s="258"/>
      <c r="G611" s="258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50"/>
      <c r="Y611" s="150"/>
      <c r="Z611" s="150"/>
      <c r="AA611" s="150"/>
      <c r="AB611" s="150"/>
      <c r="AC611" s="150"/>
      <c r="AD611" s="150"/>
      <c r="AE611" s="150"/>
      <c r="AF611" s="150"/>
      <c r="AG611" s="150" t="s">
        <v>161</v>
      </c>
      <c r="AH611" s="150"/>
      <c r="AI611" s="150"/>
      <c r="AJ611" s="150"/>
      <c r="AK611" s="150"/>
      <c r="AL611" s="150"/>
      <c r="AM611" s="150"/>
      <c r="AN611" s="150"/>
      <c r="AO611" s="150"/>
      <c r="AP611" s="150"/>
      <c r="AQ611" s="150"/>
      <c r="AR611" s="150"/>
      <c r="AS611" s="150"/>
      <c r="AT611" s="150"/>
      <c r="AU611" s="150"/>
      <c r="AV611" s="150"/>
      <c r="AW611" s="150"/>
      <c r="AX611" s="150"/>
      <c r="AY611" s="150"/>
      <c r="AZ611" s="150"/>
      <c r="BA611" s="150"/>
      <c r="BB611" s="150"/>
      <c r="BC611" s="150"/>
      <c r="BD611" s="150"/>
      <c r="BE611" s="150"/>
      <c r="BF611" s="150"/>
      <c r="BG611" s="150"/>
      <c r="BH611" s="150"/>
    </row>
    <row r="612" spans="1:60" outlineLevel="1" x14ac:dyDescent="0.2">
      <c r="A612" s="188">
        <v>85</v>
      </c>
      <c r="B612" s="189" t="s">
        <v>302</v>
      </c>
      <c r="C612" s="205" t="s">
        <v>303</v>
      </c>
      <c r="D612" s="190" t="s">
        <v>255</v>
      </c>
      <c r="E612" s="191">
        <v>8.8779299999999992</v>
      </c>
      <c r="F612" s="192"/>
      <c r="G612" s="193">
        <f>ROUND(E612*F612,2)</f>
        <v>0</v>
      </c>
      <c r="H612" s="192"/>
      <c r="I612" s="193">
        <f>ROUND(E612*H612,2)</f>
        <v>0</v>
      </c>
      <c r="J612" s="192"/>
      <c r="K612" s="193">
        <f>ROUND(E612*J612,2)</f>
        <v>0</v>
      </c>
      <c r="L612" s="193">
        <v>21</v>
      </c>
      <c r="M612" s="193">
        <f>G612*(1+L612/100)</f>
        <v>0</v>
      </c>
      <c r="N612" s="193">
        <v>0</v>
      </c>
      <c r="O612" s="193">
        <f>ROUND(E612*N612,2)</f>
        <v>0</v>
      </c>
      <c r="P612" s="193">
        <v>0</v>
      </c>
      <c r="Q612" s="193">
        <f>ROUND(E612*P612,2)</f>
        <v>0</v>
      </c>
      <c r="R612" s="193"/>
      <c r="S612" s="193" t="s">
        <v>167</v>
      </c>
      <c r="T612" s="194" t="s">
        <v>167</v>
      </c>
      <c r="U612" s="160">
        <v>0</v>
      </c>
      <c r="V612" s="160">
        <f>ROUND(E612*U612,2)</f>
        <v>0</v>
      </c>
      <c r="W612" s="160"/>
      <c r="X612" s="150"/>
      <c r="Y612" s="150"/>
      <c r="Z612" s="150"/>
      <c r="AA612" s="150"/>
      <c r="AB612" s="150"/>
      <c r="AC612" s="150"/>
      <c r="AD612" s="150"/>
      <c r="AE612" s="150"/>
      <c r="AF612" s="150"/>
      <c r="AG612" s="150" t="s">
        <v>298</v>
      </c>
      <c r="AH612" s="150"/>
      <c r="AI612" s="150"/>
      <c r="AJ612" s="150"/>
      <c r="AK612" s="150"/>
      <c r="AL612" s="150"/>
      <c r="AM612" s="150"/>
      <c r="AN612" s="150"/>
      <c r="AO612" s="150"/>
      <c r="AP612" s="150"/>
      <c r="AQ612" s="150"/>
      <c r="AR612" s="150"/>
      <c r="AS612" s="150"/>
      <c r="AT612" s="150"/>
      <c r="AU612" s="150"/>
      <c r="AV612" s="150"/>
      <c r="AW612" s="150"/>
      <c r="AX612" s="150"/>
      <c r="AY612" s="150"/>
      <c r="AZ612" s="150"/>
      <c r="BA612" s="150"/>
      <c r="BB612" s="150"/>
      <c r="BC612" s="150"/>
      <c r="BD612" s="150"/>
      <c r="BE612" s="150"/>
      <c r="BF612" s="150"/>
      <c r="BG612" s="150"/>
      <c r="BH612" s="150"/>
    </row>
    <row r="613" spans="1:60" outlineLevel="1" x14ac:dyDescent="0.2">
      <c r="A613" s="180">
        <v>86</v>
      </c>
      <c r="B613" s="181" t="s">
        <v>304</v>
      </c>
      <c r="C613" s="198" t="s">
        <v>305</v>
      </c>
      <c r="D613" s="182" t="s">
        <v>255</v>
      </c>
      <c r="E613" s="183">
        <v>0.98643999999999998</v>
      </c>
      <c r="F613" s="184"/>
      <c r="G613" s="185">
        <f>ROUND(E613*F613,2)</f>
        <v>0</v>
      </c>
      <c r="H613" s="184"/>
      <c r="I613" s="185">
        <f>ROUND(E613*H613,2)</f>
        <v>0</v>
      </c>
      <c r="J613" s="184"/>
      <c r="K613" s="185">
        <f>ROUND(E613*J613,2)</f>
        <v>0</v>
      </c>
      <c r="L613" s="185">
        <v>21</v>
      </c>
      <c r="M613" s="185">
        <f>G613*(1+L613/100)</f>
        <v>0</v>
      </c>
      <c r="N613" s="185">
        <v>0</v>
      </c>
      <c r="O613" s="185">
        <f>ROUND(E613*N613,2)</f>
        <v>0</v>
      </c>
      <c r="P613" s="185">
        <v>0</v>
      </c>
      <c r="Q613" s="185">
        <f>ROUND(E613*P613,2)</f>
        <v>0</v>
      </c>
      <c r="R613" s="185"/>
      <c r="S613" s="185" t="s">
        <v>167</v>
      </c>
      <c r="T613" s="186" t="s">
        <v>167</v>
      </c>
      <c r="U613" s="160">
        <v>0.94199999999999995</v>
      </c>
      <c r="V613" s="160">
        <f>ROUND(E613*U613,2)</f>
        <v>0.93</v>
      </c>
      <c r="W613" s="160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50" t="s">
        <v>298</v>
      </c>
      <c r="AH613" s="150"/>
      <c r="AI613" s="150"/>
      <c r="AJ613" s="150"/>
      <c r="AK613" s="150"/>
      <c r="AL613" s="150"/>
      <c r="AM613" s="150"/>
      <c r="AN613" s="150"/>
      <c r="AO613" s="150"/>
      <c r="AP613" s="150"/>
      <c r="AQ613" s="150"/>
      <c r="AR613" s="150"/>
      <c r="AS613" s="150"/>
      <c r="AT613" s="150"/>
      <c r="AU613" s="150"/>
      <c r="AV613" s="150"/>
      <c r="AW613" s="150"/>
      <c r="AX613" s="150"/>
      <c r="AY613" s="150"/>
      <c r="AZ613" s="150"/>
      <c r="BA613" s="150"/>
      <c r="BB613" s="150"/>
      <c r="BC613" s="150"/>
      <c r="BD613" s="150"/>
      <c r="BE613" s="150"/>
      <c r="BF613" s="150"/>
      <c r="BG613" s="150"/>
      <c r="BH613" s="150"/>
    </row>
    <row r="614" spans="1:60" outlineLevel="1" x14ac:dyDescent="0.2">
      <c r="A614" s="157"/>
      <c r="B614" s="158"/>
      <c r="C614" s="257" t="s">
        <v>306</v>
      </c>
      <c r="D614" s="258"/>
      <c r="E614" s="258"/>
      <c r="F614" s="258"/>
      <c r="G614" s="258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50" t="s">
        <v>161</v>
      </c>
      <c r="AH614" s="150"/>
      <c r="AI614" s="150"/>
      <c r="AJ614" s="150"/>
      <c r="AK614" s="150"/>
      <c r="AL614" s="150"/>
      <c r="AM614" s="150"/>
      <c r="AN614" s="150"/>
      <c r="AO614" s="150"/>
      <c r="AP614" s="150"/>
      <c r="AQ614" s="150"/>
      <c r="AR614" s="150"/>
      <c r="AS614" s="150"/>
      <c r="AT614" s="150"/>
      <c r="AU614" s="150"/>
      <c r="AV614" s="150"/>
      <c r="AW614" s="150"/>
      <c r="AX614" s="150"/>
      <c r="AY614" s="150"/>
      <c r="AZ614" s="150"/>
      <c r="BA614" s="150"/>
      <c r="BB614" s="150"/>
      <c r="BC614" s="150"/>
      <c r="BD614" s="150"/>
      <c r="BE614" s="150"/>
      <c r="BF614" s="150"/>
      <c r="BG614" s="150"/>
      <c r="BH614" s="150"/>
    </row>
    <row r="615" spans="1:60" outlineLevel="1" x14ac:dyDescent="0.2">
      <c r="A615" s="188">
        <v>87</v>
      </c>
      <c r="B615" s="189" t="s">
        <v>307</v>
      </c>
      <c r="C615" s="205" t="s">
        <v>308</v>
      </c>
      <c r="D615" s="190" t="s">
        <v>255</v>
      </c>
      <c r="E615" s="191">
        <v>7.8914900000000001</v>
      </c>
      <c r="F615" s="192"/>
      <c r="G615" s="193">
        <f>ROUND(E615*F615,2)</f>
        <v>0</v>
      </c>
      <c r="H615" s="192"/>
      <c r="I615" s="193">
        <f>ROUND(E615*H615,2)</f>
        <v>0</v>
      </c>
      <c r="J615" s="192"/>
      <c r="K615" s="193">
        <f>ROUND(E615*J615,2)</f>
        <v>0</v>
      </c>
      <c r="L615" s="193">
        <v>21</v>
      </c>
      <c r="M615" s="193">
        <f>G615*(1+L615/100)</f>
        <v>0</v>
      </c>
      <c r="N615" s="193">
        <v>0</v>
      </c>
      <c r="O615" s="193">
        <f>ROUND(E615*N615,2)</f>
        <v>0</v>
      </c>
      <c r="P615" s="193">
        <v>0</v>
      </c>
      <c r="Q615" s="193">
        <f>ROUND(E615*P615,2)</f>
        <v>0</v>
      </c>
      <c r="R615" s="193"/>
      <c r="S615" s="193" t="s">
        <v>167</v>
      </c>
      <c r="T615" s="194" t="s">
        <v>167</v>
      </c>
      <c r="U615" s="160">
        <v>0.105</v>
      </c>
      <c r="V615" s="160">
        <f>ROUND(E615*U615,2)</f>
        <v>0.83</v>
      </c>
      <c r="W615" s="160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50" t="s">
        <v>298</v>
      </c>
      <c r="AH615" s="150"/>
      <c r="AI615" s="150"/>
      <c r="AJ615" s="150"/>
      <c r="AK615" s="150"/>
      <c r="AL615" s="150"/>
      <c r="AM615" s="150"/>
      <c r="AN615" s="150"/>
      <c r="AO615" s="150"/>
      <c r="AP615" s="150"/>
      <c r="AQ615" s="150"/>
      <c r="AR615" s="150"/>
      <c r="AS615" s="150"/>
      <c r="AT615" s="150"/>
      <c r="AU615" s="150"/>
      <c r="AV615" s="150"/>
      <c r="AW615" s="150"/>
      <c r="AX615" s="150"/>
      <c r="AY615" s="150"/>
      <c r="AZ615" s="150"/>
      <c r="BA615" s="150"/>
      <c r="BB615" s="150"/>
      <c r="BC615" s="150"/>
      <c r="BD615" s="150"/>
      <c r="BE615" s="150"/>
      <c r="BF615" s="150"/>
      <c r="BG615" s="150"/>
      <c r="BH615" s="150"/>
    </row>
    <row r="616" spans="1:60" outlineLevel="1" x14ac:dyDescent="0.2">
      <c r="A616" s="180">
        <v>88</v>
      </c>
      <c r="B616" s="181" t="s">
        <v>309</v>
      </c>
      <c r="C616" s="198" t="s">
        <v>310</v>
      </c>
      <c r="D616" s="182" t="s">
        <v>255</v>
      </c>
      <c r="E616" s="183">
        <v>0.98643999999999998</v>
      </c>
      <c r="F616" s="184"/>
      <c r="G616" s="185">
        <f>ROUND(E616*F616,2)</f>
        <v>0</v>
      </c>
      <c r="H616" s="184"/>
      <c r="I616" s="185">
        <f>ROUND(E616*H616,2)</f>
        <v>0</v>
      </c>
      <c r="J616" s="184"/>
      <c r="K616" s="185">
        <f>ROUND(E616*J616,2)</f>
        <v>0</v>
      </c>
      <c r="L616" s="185">
        <v>21</v>
      </c>
      <c r="M616" s="185">
        <f>G616*(1+L616/100)</f>
        <v>0</v>
      </c>
      <c r="N616" s="185">
        <v>0</v>
      </c>
      <c r="O616" s="185">
        <f>ROUND(E616*N616,2)</f>
        <v>0</v>
      </c>
      <c r="P616" s="185">
        <v>0</v>
      </c>
      <c r="Q616" s="185">
        <f>ROUND(E616*P616,2)</f>
        <v>0</v>
      </c>
      <c r="R616" s="185"/>
      <c r="S616" s="185" t="s">
        <v>167</v>
      </c>
      <c r="T616" s="186" t="s">
        <v>167</v>
      </c>
      <c r="U616" s="160">
        <v>0</v>
      </c>
      <c r="V616" s="160">
        <f>ROUND(E616*U616,2)</f>
        <v>0</v>
      </c>
      <c r="W616" s="16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0" t="s">
        <v>298</v>
      </c>
      <c r="AH616" s="150"/>
      <c r="AI616" s="150"/>
      <c r="AJ616" s="150"/>
      <c r="AK616" s="150"/>
      <c r="AL616" s="150"/>
      <c r="AM616" s="150"/>
      <c r="AN616" s="150"/>
      <c r="AO616" s="150"/>
      <c r="AP616" s="150"/>
      <c r="AQ616" s="150"/>
      <c r="AR616" s="150"/>
      <c r="AS616" s="150"/>
      <c r="AT616" s="150"/>
      <c r="AU616" s="150"/>
      <c r="AV616" s="150"/>
      <c r="AW616" s="150"/>
      <c r="AX616" s="150"/>
      <c r="AY616" s="150"/>
      <c r="AZ616" s="150"/>
      <c r="BA616" s="150"/>
      <c r="BB616" s="150"/>
      <c r="BC616" s="150"/>
      <c r="BD616" s="150"/>
      <c r="BE616" s="150"/>
      <c r="BF616" s="150"/>
      <c r="BG616" s="150"/>
      <c r="BH616" s="150"/>
    </row>
    <row r="617" spans="1:60" x14ac:dyDescent="0.2">
      <c r="A617" s="5"/>
      <c r="B617" s="6"/>
      <c r="C617" s="207"/>
      <c r="D617" s="8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AE617">
        <v>15</v>
      </c>
      <c r="AF617">
        <v>21</v>
      </c>
    </row>
    <row r="618" spans="1:60" x14ac:dyDescent="0.2">
      <c r="A618" s="153"/>
      <c r="B618" s="154" t="s">
        <v>29</v>
      </c>
      <c r="C618" s="208"/>
      <c r="D618" s="155"/>
      <c r="E618" s="156"/>
      <c r="F618" s="156"/>
      <c r="G618" s="196">
        <f>G8+G13+G394+G477+G492+G494+G496+G502+G510+G512+G514+G521+G536+G581+G595+G603+G608</f>
        <v>0</v>
      </c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AE618">
        <f>SUMIF(L7:L616,AE617,G7:G616)</f>
        <v>0</v>
      </c>
      <c r="AF618">
        <f>SUMIF(L7:L616,AF617,G7:G616)</f>
        <v>0</v>
      </c>
      <c r="AG618" t="s">
        <v>311</v>
      </c>
    </row>
    <row r="619" spans="1:60" x14ac:dyDescent="0.2">
      <c r="C619" s="209"/>
      <c r="D619" s="141"/>
      <c r="AG619" t="s">
        <v>312</v>
      </c>
    </row>
    <row r="620" spans="1:60" x14ac:dyDescent="0.2">
      <c r="D620" s="141"/>
    </row>
    <row r="621" spans="1:60" x14ac:dyDescent="0.2">
      <c r="D621" s="141"/>
    </row>
    <row r="622" spans="1:60" x14ac:dyDescent="0.2">
      <c r="D622" s="141"/>
    </row>
    <row r="623" spans="1:60" x14ac:dyDescent="0.2">
      <c r="D623" s="141"/>
    </row>
    <row r="624" spans="1:60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algorithmName="SHA-512" hashValue="BSeEU1+eo0NF6wzxWbzt7QhLuPXZXYJOA9VCxgEN9b2xzGOh5TlN0xNAvSyzFVWdalQ8FlSp9LCo+dvEXDcPgg==" saltValue="d3TfAfzOfon5ZziWLvv8DA==" spinCount="100000" sheet="1" objects="1" scenarios="1"/>
  <mergeCells count="122">
    <mergeCell ref="C15:G15"/>
    <mergeCell ref="C16:G16"/>
    <mergeCell ref="C30:G30"/>
    <mergeCell ref="C32:G32"/>
    <mergeCell ref="C33:G33"/>
    <mergeCell ref="C37:G37"/>
    <mergeCell ref="A1:G1"/>
    <mergeCell ref="C2:G2"/>
    <mergeCell ref="C3:G3"/>
    <mergeCell ref="C4:G4"/>
    <mergeCell ref="C10:G10"/>
    <mergeCell ref="C12:G12"/>
    <mergeCell ref="C90:G90"/>
    <mergeCell ref="C125:G125"/>
    <mergeCell ref="C127:G127"/>
    <mergeCell ref="C128:G128"/>
    <mergeCell ref="C129:G129"/>
    <mergeCell ref="C131:G131"/>
    <mergeCell ref="C38:G38"/>
    <mergeCell ref="C59:G59"/>
    <mergeCell ref="C60:G60"/>
    <mergeCell ref="C81:G81"/>
    <mergeCell ref="C82:G82"/>
    <mergeCell ref="C89:G89"/>
    <mergeCell ref="C143:G143"/>
    <mergeCell ref="C153:G153"/>
    <mergeCell ref="C155:G155"/>
    <mergeCell ref="C156:G156"/>
    <mergeCell ref="C157:G157"/>
    <mergeCell ref="C159:G159"/>
    <mergeCell ref="C132:G132"/>
    <mergeCell ref="C136:G136"/>
    <mergeCell ref="C138:G138"/>
    <mergeCell ref="C139:G139"/>
    <mergeCell ref="C140:G140"/>
    <mergeCell ref="C142:G142"/>
    <mergeCell ref="C209:G209"/>
    <mergeCell ref="C238:G238"/>
    <mergeCell ref="C240:G240"/>
    <mergeCell ref="C241:G241"/>
    <mergeCell ref="C242:G242"/>
    <mergeCell ref="C244:G244"/>
    <mergeCell ref="C160:G160"/>
    <mergeCell ref="C202:G202"/>
    <mergeCell ref="C204:G204"/>
    <mergeCell ref="C205:G205"/>
    <mergeCell ref="C206:G206"/>
    <mergeCell ref="C208:G208"/>
    <mergeCell ref="C276:G276"/>
    <mergeCell ref="C287:G287"/>
    <mergeCell ref="C289:G289"/>
    <mergeCell ref="C290:G290"/>
    <mergeCell ref="C291:G291"/>
    <mergeCell ref="C293:G293"/>
    <mergeCell ref="C245:G245"/>
    <mergeCell ref="C269:G269"/>
    <mergeCell ref="C271:G271"/>
    <mergeCell ref="C272:G272"/>
    <mergeCell ref="C273:G273"/>
    <mergeCell ref="C275:G275"/>
    <mergeCell ref="C305:G305"/>
    <mergeCell ref="C346:G346"/>
    <mergeCell ref="C347:G347"/>
    <mergeCell ref="C350:G350"/>
    <mergeCell ref="C351:G351"/>
    <mergeCell ref="C380:G380"/>
    <mergeCell ref="C294:G294"/>
    <mergeCell ref="C298:G298"/>
    <mergeCell ref="C300:G300"/>
    <mergeCell ref="C301:G301"/>
    <mergeCell ref="C302:G302"/>
    <mergeCell ref="C304:G304"/>
    <mergeCell ref="C392:G392"/>
    <mergeCell ref="C393:G393"/>
    <mergeCell ref="C396:G396"/>
    <mergeCell ref="C398:G398"/>
    <mergeCell ref="C399:G399"/>
    <mergeCell ref="C434:G434"/>
    <mergeCell ref="C381:G381"/>
    <mergeCell ref="C384:G384"/>
    <mergeCell ref="C386:G386"/>
    <mergeCell ref="C387:G387"/>
    <mergeCell ref="C389:G389"/>
    <mergeCell ref="C390:G390"/>
    <mergeCell ref="C484:G484"/>
    <mergeCell ref="C485:G485"/>
    <mergeCell ref="C487:G487"/>
    <mergeCell ref="C488:G488"/>
    <mergeCell ref="C490:G490"/>
    <mergeCell ref="C491:G491"/>
    <mergeCell ref="C435:G435"/>
    <mergeCell ref="C470:G470"/>
    <mergeCell ref="C471:G471"/>
    <mergeCell ref="C479:G479"/>
    <mergeCell ref="C481:G481"/>
    <mergeCell ref="C482:G482"/>
    <mergeCell ref="C517:G517"/>
    <mergeCell ref="C518:G518"/>
    <mergeCell ref="C519:G519"/>
    <mergeCell ref="C520:G520"/>
    <mergeCell ref="C535:G535"/>
    <mergeCell ref="C552:G552"/>
    <mergeCell ref="C498:G498"/>
    <mergeCell ref="C501:G501"/>
    <mergeCell ref="C506:G506"/>
    <mergeCell ref="C507:G507"/>
    <mergeCell ref="C509:G509"/>
    <mergeCell ref="C516:G516"/>
    <mergeCell ref="C611:G611"/>
    <mergeCell ref="C614:G614"/>
    <mergeCell ref="C588:G588"/>
    <mergeCell ref="C589:G589"/>
    <mergeCell ref="C590:G590"/>
    <mergeCell ref="C591:G591"/>
    <mergeCell ref="C592:G592"/>
    <mergeCell ref="C599:G599"/>
    <mergeCell ref="C555:G555"/>
    <mergeCell ref="C557:G557"/>
    <mergeCell ref="C560:G560"/>
    <mergeCell ref="C572:G572"/>
    <mergeCell ref="C575:G575"/>
    <mergeCell ref="C580:G580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71" activePane="bottomLeft" state="frozen"/>
      <selection pane="bottomLeft" activeCell="C118" sqref="C118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128</v>
      </c>
      <c r="B1" s="263"/>
      <c r="C1" s="263"/>
      <c r="D1" s="263"/>
      <c r="E1" s="263"/>
      <c r="F1" s="263"/>
      <c r="G1" s="263"/>
      <c r="AG1" t="s">
        <v>129</v>
      </c>
    </row>
    <row r="2" spans="1:60" ht="24.95" customHeight="1" x14ac:dyDescent="0.2">
      <c r="A2" s="142" t="s">
        <v>7</v>
      </c>
      <c r="B2" s="77" t="s">
        <v>43</v>
      </c>
      <c r="C2" s="264" t="s">
        <v>44</v>
      </c>
      <c r="D2" s="265"/>
      <c r="E2" s="265"/>
      <c r="F2" s="265"/>
      <c r="G2" s="266"/>
      <c r="AG2" t="s">
        <v>130</v>
      </c>
    </row>
    <row r="3" spans="1:60" ht="24.95" customHeight="1" x14ac:dyDescent="0.2">
      <c r="A3" s="142" t="s">
        <v>8</v>
      </c>
      <c r="B3" s="77" t="s">
        <v>46</v>
      </c>
      <c r="C3" s="264" t="s">
        <v>47</v>
      </c>
      <c r="D3" s="265"/>
      <c r="E3" s="265"/>
      <c r="F3" s="265"/>
      <c r="G3" s="266"/>
      <c r="AC3" s="89" t="s">
        <v>130</v>
      </c>
      <c r="AG3" t="s">
        <v>131</v>
      </c>
    </row>
    <row r="4" spans="1:60" ht="24.95" customHeight="1" x14ac:dyDescent="0.2">
      <c r="A4" s="143" t="s">
        <v>9</v>
      </c>
      <c r="B4" s="144" t="s">
        <v>51</v>
      </c>
      <c r="C4" s="267" t="s">
        <v>52</v>
      </c>
      <c r="D4" s="268"/>
      <c r="E4" s="268"/>
      <c r="F4" s="268"/>
      <c r="G4" s="269"/>
      <c r="AG4" t="s">
        <v>132</v>
      </c>
    </row>
    <row r="5" spans="1:60" x14ac:dyDescent="0.2">
      <c r="D5" s="141"/>
    </row>
    <row r="6" spans="1:60" ht="38.25" x14ac:dyDescent="0.2">
      <c r="A6" s="146" t="s">
        <v>133</v>
      </c>
      <c r="B6" s="148" t="s">
        <v>134</v>
      </c>
      <c r="C6" s="148" t="s">
        <v>135</v>
      </c>
      <c r="D6" s="147" t="s">
        <v>136</v>
      </c>
      <c r="E6" s="146" t="s">
        <v>137</v>
      </c>
      <c r="F6" s="145" t="s">
        <v>138</v>
      </c>
      <c r="G6" s="146" t="s">
        <v>29</v>
      </c>
      <c r="H6" s="149" t="s">
        <v>30</v>
      </c>
      <c r="I6" s="149" t="s">
        <v>139</v>
      </c>
      <c r="J6" s="149" t="s">
        <v>31</v>
      </c>
      <c r="K6" s="149" t="s">
        <v>140</v>
      </c>
      <c r="L6" s="149" t="s">
        <v>141</v>
      </c>
      <c r="M6" s="149" t="s">
        <v>142</v>
      </c>
      <c r="N6" s="149" t="s">
        <v>143</v>
      </c>
      <c r="O6" s="149" t="s">
        <v>144</v>
      </c>
      <c r="P6" s="149" t="s">
        <v>145</v>
      </c>
      <c r="Q6" s="149" t="s">
        <v>146</v>
      </c>
      <c r="R6" s="149" t="s">
        <v>147</v>
      </c>
      <c r="S6" s="149" t="s">
        <v>148</v>
      </c>
      <c r="T6" s="149" t="s">
        <v>149</v>
      </c>
      <c r="U6" s="149" t="s">
        <v>150</v>
      </c>
      <c r="V6" s="149" t="s">
        <v>151</v>
      </c>
      <c r="W6" s="149" t="s">
        <v>152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74" t="s">
        <v>153</v>
      </c>
      <c r="B8" s="175" t="s">
        <v>65</v>
      </c>
      <c r="C8" s="197" t="s">
        <v>66</v>
      </c>
      <c r="D8" s="176"/>
      <c r="E8" s="177"/>
      <c r="F8" s="178"/>
      <c r="G8" s="178">
        <f>SUMIF(AG9:AG12,"&lt;&gt;NOR",G9:G12)</f>
        <v>0</v>
      </c>
      <c r="H8" s="178"/>
      <c r="I8" s="178">
        <f>SUM(I9:I12)</f>
        <v>0</v>
      </c>
      <c r="J8" s="178"/>
      <c r="K8" s="178">
        <f>SUM(K9:K12)</f>
        <v>0</v>
      </c>
      <c r="L8" s="178"/>
      <c r="M8" s="178">
        <f>SUM(M9:M12)</f>
        <v>0</v>
      </c>
      <c r="N8" s="178"/>
      <c r="O8" s="178">
        <f>SUM(O9:O12)</f>
        <v>0</v>
      </c>
      <c r="P8" s="178"/>
      <c r="Q8" s="178">
        <f>SUM(Q9:Q12)</f>
        <v>0</v>
      </c>
      <c r="R8" s="178"/>
      <c r="S8" s="178"/>
      <c r="T8" s="179"/>
      <c r="U8" s="173"/>
      <c r="V8" s="173">
        <f>SUM(V9:V12)</f>
        <v>0</v>
      </c>
      <c r="W8" s="173"/>
      <c r="AG8" t="s">
        <v>154</v>
      </c>
    </row>
    <row r="9" spans="1:60" outlineLevel="1" x14ac:dyDescent="0.2">
      <c r="A9" s="180">
        <v>1</v>
      </c>
      <c r="B9" s="181" t="s">
        <v>155</v>
      </c>
      <c r="C9" s="198" t="s">
        <v>156</v>
      </c>
      <c r="D9" s="182"/>
      <c r="E9" s="183">
        <v>0</v>
      </c>
      <c r="F9" s="184"/>
      <c r="G9" s="185">
        <f>ROUND(E9*F9,2)</f>
        <v>0</v>
      </c>
      <c r="H9" s="184"/>
      <c r="I9" s="185">
        <f>ROUND(E9*H9,2)</f>
        <v>0</v>
      </c>
      <c r="J9" s="184"/>
      <c r="K9" s="185">
        <f>ROUND(E9*J9,2)</f>
        <v>0</v>
      </c>
      <c r="L9" s="185">
        <v>21</v>
      </c>
      <c r="M9" s="185">
        <f>G9*(1+L9/100)</f>
        <v>0</v>
      </c>
      <c r="N9" s="185">
        <v>0</v>
      </c>
      <c r="O9" s="185">
        <f>ROUND(E9*N9,2)</f>
        <v>0</v>
      </c>
      <c r="P9" s="185">
        <v>0</v>
      </c>
      <c r="Q9" s="185">
        <f>ROUND(E9*P9,2)</f>
        <v>0</v>
      </c>
      <c r="R9" s="185"/>
      <c r="S9" s="185" t="s">
        <v>157</v>
      </c>
      <c r="T9" s="186" t="s">
        <v>158</v>
      </c>
      <c r="U9" s="160">
        <v>0</v>
      </c>
      <c r="V9" s="160">
        <f>ROUND(E9*U9,2)</f>
        <v>0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159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22.5" outlineLevel="1" x14ac:dyDescent="0.2">
      <c r="A10" s="157"/>
      <c r="B10" s="158"/>
      <c r="C10" s="257" t="s">
        <v>160</v>
      </c>
      <c r="D10" s="258"/>
      <c r="E10" s="258"/>
      <c r="F10" s="258"/>
      <c r="G10" s="25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161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87" t="str">
        <f>C10</f>
        <v>Rozpočet je zpracován dle projektové dokumentace "SNÍŽENÍ ENERGETICKÉ NÁROČNOSTI BUDOVY D NEMOCNICE HUSTOPEČE" - technické zprávy, výkresové dokumentace, požárně bezpečnostního řešení.</v>
      </c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99" t="s">
        <v>162</v>
      </c>
      <c r="D11" s="162"/>
      <c r="E11" s="163"/>
      <c r="F11" s="164"/>
      <c r="G11" s="164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161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2.5" outlineLevel="1" x14ac:dyDescent="0.2">
      <c r="A12" s="157"/>
      <c r="B12" s="158"/>
      <c r="C12" s="259" t="s">
        <v>163</v>
      </c>
      <c r="D12" s="260"/>
      <c r="E12" s="260"/>
      <c r="F12" s="260"/>
      <c r="G12" s="2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161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87" t="str">
        <f>C12</f>
        <v>Všechny vlastní položky jsou oceněny jako kompletizované, včetně všech potřebných prací a materiálů, včetně lešení, přesunu hmot, likvidace suti atd.</v>
      </c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74" t="s">
        <v>153</v>
      </c>
      <c r="B13" s="175" t="s">
        <v>73</v>
      </c>
      <c r="C13" s="197" t="s">
        <v>74</v>
      </c>
      <c r="D13" s="176"/>
      <c r="E13" s="177"/>
      <c r="F13" s="178"/>
      <c r="G13" s="178">
        <f>SUMIF(AG14:AG25,"&lt;&gt;NOR",G14:G25)</f>
        <v>0</v>
      </c>
      <c r="H13" s="178"/>
      <c r="I13" s="178">
        <f>SUM(I14:I25)</f>
        <v>0</v>
      </c>
      <c r="J13" s="178"/>
      <c r="K13" s="178">
        <f>SUM(K14:K25)</f>
        <v>0</v>
      </c>
      <c r="L13" s="178"/>
      <c r="M13" s="178">
        <f>SUM(M14:M25)</f>
        <v>0</v>
      </c>
      <c r="N13" s="178"/>
      <c r="O13" s="178">
        <f>SUM(O14:O25)</f>
        <v>0.91</v>
      </c>
      <c r="P13" s="178"/>
      <c r="Q13" s="178">
        <f>SUM(Q14:Q25)</f>
        <v>0</v>
      </c>
      <c r="R13" s="178"/>
      <c r="S13" s="178"/>
      <c r="T13" s="179"/>
      <c r="U13" s="173"/>
      <c r="V13" s="173">
        <f>SUM(V14:V25)</f>
        <v>0</v>
      </c>
      <c r="W13" s="173"/>
      <c r="AG13" t="s">
        <v>154</v>
      </c>
    </row>
    <row r="14" spans="1:60" outlineLevel="1" x14ac:dyDescent="0.2">
      <c r="A14" s="180">
        <v>2</v>
      </c>
      <c r="B14" s="181" t="s">
        <v>694</v>
      </c>
      <c r="C14" s="198" t="s">
        <v>695</v>
      </c>
      <c r="D14" s="182" t="s">
        <v>166</v>
      </c>
      <c r="E14" s="183">
        <v>27.074249999999999</v>
      </c>
      <c r="F14" s="184"/>
      <c r="G14" s="185">
        <f>ROUND(E14*F14,2)</f>
        <v>0</v>
      </c>
      <c r="H14" s="184"/>
      <c r="I14" s="185">
        <f>ROUND(E14*H14,2)</f>
        <v>0</v>
      </c>
      <c r="J14" s="184"/>
      <c r="K14" s="185">
        <f>ROUND(E14*J14,2)</f>
        <v>0</v>
      </c>
      <c r="L14" s="185">
        <v>21</v>
      </c>
      <c r="M14" s="185">
        <f>G14*(1+L14/100)</f>
        <v>0</v>
      </c>
      <c r="N14" s="185">
        <v>3.3709999999999997E-2</v>
      </c>
      <c r="O14" s="185">
        <f>ROUND(E14*N14,2)</f>
        <v>0.91</v>
      </c>
      <c r="P14" s="185">
        <v>0</v>
      </c>
      <c r="Q14" s="185">
        <f>ROUND(E14*P14,2)</f>
        <v>0</v>
      </c>
      <c r="R14" s="185"/>
      <c r="S14" s="185" t="s">
        <v>167</v>
      </c>
      <c r="T14" s="186" t="s">
        <v>167</v>
      </c>
      <c r="U14" s="160">
        <v>0</v>
      </c>
      <c r="V14" s="160">
        <f>ROUND(E14*U14,2)</f>
        <v>0</v>
      </c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159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257" t="s">
        <v>696</v>
      </c>
      <c r="D15" s="258"/>
      <c r="E15" s="258"/>
      <c r="F15" s="258"/>
      <c r="G15" s="258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161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200" t="s">
        <v>697</v>
      </c>
      <c r="D16" s="165"/>
      <c r="E16" s="166">
        <v>1.911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169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200" t="s">
        <v>698</v>
      </c>
      <c r="D17" s="165"/>
      <c r="E17" s="166">
        <v>13.72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169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200" t="s">
        <v>699</v>
      </c>
      <c r="D18" s="165"/>
      <c r="E18" s="166">
        <v>1.5469999999999999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169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200" t="s">
        <v>700</v>
      </c>
      <c r="D19" s="165"/>
      <c r="E19" s="166">
        <v>1.7622500000000001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169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7"/>
      <c r="B20" s="158"/>
      <c r="C20" s="200" t="s">
        <v>701</v>
      </c>
      <c r="D20" s="165"/>
      <c r="E20" s="166">
        <v>3.1080000000000001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169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57"/>
      <c r="B21" s="158"/>
      <c r="C21" s="200" t="s">
        <v>702</v>
      </c>
      <c r="D21" s="165"/>
      <c r="E21" s="166">
        <v>1.05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169</v>
      </c>
      <c r="AH21" s="150">
        <v>0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200" t="s">
        <v>703</v>
      </c>
      <c r="D22" s="165"/>
      <c r="E22" s="166">
        <v>1.2004999999999999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169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200" t="s">
        <v>704</v>
      </c>
      <c r="D23" s="165"/>
      <c r="E23" s="166">
        <v>1.0605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169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200" t="s">
        <v>705</v>
      </c>
      <c r="D24" s="165"/>
      <c r="E24" s="166">
        <v>0.66500000000000004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169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7"/>
      <c r="B25" s="158"/>
      <c r="C25" s="200" t="s">
        <v>706</v>
      </c>
      <c r="D25" s="165"/>
      <c r="E25" s="166">
        <v>1.05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169</v>
      </c>
      <c r="AH25" s="150">
        <v>0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x14ac:dyDescent="0.2">
      <c r="A26" s="174" t="s">
        <v>153</v>
      </c>
      <c r="B26" s="175" t="s">
        <v>87</v>
      </c>
      <c r="C26" s="197" t="s">
        <v>88</v>
      </c>
      <c r="D26" s="176"/>
      <c r="E26" s="177"/>
      <c r="F26" s="178"/>
      <c r="G26" s="178">
        <f>SUMIF(AG27:AG55,"&lt;&gt;NOR",G27:G55)</f>
        <v>0</v>
      </c>
      <c r="H26" s="178"/>
      <c r="I26" s="178">
        <f>SUM(I27:I55)</f>
        <v>0</v>
      </c>
      <c r="J26" s="178"/>
      <c r="K26" s="178">
        <f>SUM(K27:K55)</f>
        <v>0</v>
      </c>
      <c r="L26" s="178"/>
      <c r="M26" s="178">
        <f>SUM(M27:M55)</f>
        <v>0</v>
      </c>
      <c r="N26" s="178"/>
      <c r="O26" s="178">
        <f>SUM(O27:O55)</f>
        <v>0.03</v>
      </c>
      <c r="P26" s="178"/>
      <c r="Q26" s="178">
        <f>SUM(Q27:Q55)</f>
        <v>0.83</v>
      </c>
      <c r="R26" s="178"/>
      <c r="S26" s="178"/>
      <c r="T26" s="179"/>
      <c r="U26" s="173"/>
      <c r="V26" s="173">
        <f>SUM(V27:V55)</f>
        <v>9.02</v>
      </c>
      <c r="W26" s="173"/>
      <c r="AG26" t="s">
        <v>154</v>
      </c>
    </row>
    <row r="27" spans="1:60" outlineLevel="1" x14ac:dyDescent="0.2">
      <c r="A27" s="180">
        <v>3</v>
      </c>
      <c r="B27" s="181" t="s">
        <v>707</v>
      </c>
      <c r="C27" s="198" t="s">
        <v>708</v>
      </c>
      <c r="D27" s="182" t="s">
        <v>166</v>
      </c>
      <c r="E27" s="183">
        <v>3.4220000000000002</v>
      </c>
      <c r="F27" s="184"/>
      <c r="G27" s="185">
        <f>ROUND(E27*F27,2)</f>
        <v>0</v>
      </c>
      <c r="H27" s="184"/>
      <c r="I27" s="185">
        <f>ROUND(E27*H27,2)</f>
        <v>0</v>
      </c>
      <c r="J27" s="184"/>
      <c r="K27" s="185">
        <f>ROUND(E27*J27,2)</f>
        <v>0</v>
      </c>
      <c r="L27" s="185">
        <v>21</v>
      </c>
      <c r="M27" s="185">
        <f>G27*(1+L27/100)</f>
        <v>0</v>
      </c>
      <c r="N27" s="185">
        <v>2.1900000000000001E-3</v>
      </c>
      <c r="O27" s="185">
        <f>ROUND(E27*N27,2)</f>
        <v>0.01</v>
      </c>
      <c r="P27" s="185">
        <v>4.1000000000000002E-2</v>
      </c>
      <c r="Q27" s="185">
        <f>ROUND(E27*P27,2)</f>
        <v>0.14000000000000001</v>
      </c>
      <c r="R27" s="185" t="s">
        <v>249</v>
      </c>
      <c r="S27" s="185" t="s">
        <v>167</v>
      </c>
      <c r="T27" s="186" t="s">
        <v>167</v>
      </c>
      <c r="U27" s="160">
        <v>0.52</v>
      </c>
      <c r="V27" s="160">
        <f>ROUND(E27*U27,2)</f>
        <v>1.78</v>
      </c>
      <c r="W27" s="160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159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261" t="s">
        <v>709</v>
      </c>
      <c r="D28" s="262"/>
      <c r="E28" s="262"/>
      <c r="F28" s="262"/>
      <c r="G28" s="262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252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7"/>
      <c r="B29" s="158"/>
      <c r="C29" s="200" t="s">
        <v>710</v>
      </c>
      <c r="D29" s="165"/>
      <c r="E29" s="166">
        <v>1.0449999999999999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169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200" t="s">
        <v>711</v>
      </c>
      <c r="D30" s="165"/>
      <c r="E30" s="166">
        <v>0.90349999999999997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169</v>
      </c>
      <c r="AH30" s="150">
        <v>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7"/>
      <c r="B31" s="158"/>
      <c r="C31" s="200" t="s">
        <v>712</v>
      </c>
      <c r="D31" s="165"/>
      <c r="E31" s="166">
        <v>0.77349999999999997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169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7"/>
      <c r="B32" s="158"/>
      <c r="C32" s="200" t="s">
        <v>713</v>
      </c>
      <c r="D32" s="165"/>
      <c r="E32" s="166">
        <v>0.45</v>
      </c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169</v>
      </c>
      <c r="AH32" s="150">
        <v>0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200" t="s">
        <v>714</v>
      </c>
      <c r="D33" s="165"/>
      <c r="E33" s="166">
        <v>0.25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169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80">
        <v>4</v>
      </c>
      <c r="B34" s="181" t="s">
        <v>715</v>
      </c>
      <c r="C34" s="198" t="s">
        <v>716</v>
      </c>
      <c r="D34" s="182" t="s">
        <v>166</v>
      </c>
      <c r="E34" s="183">
        <v>19.3705</v>
      </c>
      <c r="F34" s="184"/>
      <c r="G34" s="185">
        <f>ROUND(E34*F34,2)</f>
        <v>0</v>
      </c>
      <c r="H34" s="184"/>
      <c r="I34" s="185">
        <f>ROUND(E34*H34,2)</f>
        <v>0</v>
      </c>
      <c r="J34" s="184"/>
      <c r="K34" s="185">
        <f>ROUND(E34*J34,2)</f>
        <v>0</v>
      </c>
      <c r="L34" s="185">
        <v>21</v>
      </c>
      <c r="M34" s="185">
        <f>G34*(1+L34/100)</f>
        <v>0</v>
      </c>
      <c r="N34" s="185">
        <v>1E-3</v>
      </c>
      <c r="O34" s="185">
        <f>ROUND(E34*N34,2)</f>
        <v>0.02</v>
      </c>
      <c r="P34" s="185">
        <v>3.1E-2</v>
      </c>
      <c r="Q34" s="185">
        <f>ROUND(E34*P34,2)</f>
        <v>0.6</v>
      </c>
      <c r="R34" s="185" t="s">
        <v>249</v>
      </c>
      <c r="S34" s="185" t="s">
        <v>167</v>
      </c>
      <c r="T34" s="186" t="s">
        <v>167</v>
      </c>
      <c r="U34" s="160">
        <v>0.33100000000000002</v>
      </c>
      <c r="V34" s="160">
        <f>ROUND(E34*U34,2)</f>
        <v>6.41</v>
      </c>
      <c r="W34" s="160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159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261" t="s">
        <v>709</v>
      </c>
      <c r="D35" s="262"/>
      <c r="E35" s="262"/>
      <c r="F35" s="262"/>
      <c r="G35" s="262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252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7"/>
      <c r="B36" s="158"/>
      <c r="C36" s="200" t="s">
        <v>717</v>
      </c>
      <c r="D36" s="165"/>
      <c r="E36" s="166">
        <v>14.63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169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200" t="s">
        <v>718</v>
      </c>
      <c r="D37" s="165"/>
      <c r="E37" s="166">
        <v>1.1779999999999999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169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57"/>
      <c r="B38" s="158"/>
      <c r="C38" s="200" t="s">
        <v>719</v>
      </c>
      <c r="D38" s="165"/>
      <c r="E38" s="166">
        <v>2.3464999999999998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169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7"/>
      <c r="B39" s="158"/>
      <c r="C39" s="200" t="s">
        <v>720</v>
      </c>
      <c r="D39" s="165"/>
      <c r="E39" s="166">
        <v>1.216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169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57"/>
      <c r="B40" s="158"/>
      <c r="C40" s="200" t="s">
        <v>721</v>
      </c>
      <c r="D40" s="165"/>
      <c r="E40" s="166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169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80">
        <v>5</v>
      </c>
      <c r="B41" s="181" t="s">
        <v>722</v>
      </c>
      <c r="C41" s="198" t="s">
        <v>723</v>
      </c>
      <c r="D41" s="182" t="s">
        <v>166</v>
      </c>
      <c r="E41" s="183">
        <v>3.1539999999999999</v>
      </c>
      <c r="F41" s="184"/>
      <c r="G41" s="185">
        <f>ROUND(E41*F41,2)</f>
        <v>0</v>
      </c>
      <c r="H41" s="184"/>
      <c r="I41" s="185">
        <f>ROUND(E41*H41,2)</f>
        <v>0</v>
      </c>
      <c r="J41" s="184"/>
      <c r="K41" s="185">
        <f>ROUND(E41*J41,2)</f>
        <v>0</v>
      </c>
      <c r="L41" s="185">
        <v>21</v>
      </c>
      <c r="M41" s="185">
        <f>G41*(1+L41/100)</f>
        <v>0</v>
      </c>
      <c r="N41" s="185">
        <v>9.2000000000000003E-4</v>
      </c>
      <c r="O41" s="185">
        <f>ROUND(E41*N41,2)</f>
        <v>0</v>
      </c>
      <c r="P41" s="185">
        <v>2.7E-2</v>
      </c>
      <c r="Q41" s="185">
        <f>ROUND(E41*P41,2)</f>
        <v>0.09</v>
      </c>
      <c r="R41" s="185" t="s">
        <v>249</v>
      </c>
      <c r="S41" s="185" t="s">
        <v>167</v>
      </c>
      <c r="T41" s="186" t="s">
        <v>167</v>
      </c>
      <c r="U41" s="160">
        <v>0.26300000000000001</v>
      </c>
      <c r="V41" s="160">
        <f>ROUND(E41*U41,2)</f>
        <v>0.83</v>
      </c>
      <c r="W41" s="160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159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261" t="s">
        <v>709</v>
      </c>
      <c r="D42" s="262"/>
      <c r="E42" s="262"/>
      <c r="F42" s="262"/>
      <c r="G42" s="262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252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57"/>
      <c r="B43" s="158"/>
      <c r="C43" s="200" t="s">
        <v>724</v>
      </c>
      <c r="D43" s="165"/>
      <c r="E43" s="166">
        <v>3.1539999999999999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169</v>
      </c>
      <c r="AH43" s="150">
        <v>0</v>
      </c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80">
        <v>6</v>
      </c>
      <c r="B44" s="181" t="s">
        <v>725</v>
      </c>
      <c r="C44" s="198" t="s">
        <v>726</v>
      </c>
      <c r="D44" s="182" t="s">
        <v>558</v>
      </c>
      <c r="E44" s="183">
        <v>32</v>
      </c>
      <c r="F44" s="184"/>
      <c r="G44" s="185">
        <f>ROUND(E44*F44,2)</f>
        <v>0</v>
      </c>
      <c r="H44" s="184"/>
      <c r="I44" s="185">
        <f>ROUND(E44*H44,2)</f>
        <v>0</v>
      </c>
      <c r="J44" s="184"/>
      <c r="K44" s="185">
        <f>ROUND(E44*J44,2)</f>
        <v>0</v>
      </c>
      <c r="L44" s="185">
        <v>21</v>
      </c>
      <c r="M44" s="185">
        <f>G44*(1+L44/100)</f>
        <v>0</v>
      </c>
      <c r="N44" s="185">
        <v>0</v>
      </c>
      <c r="O44" s="185">
        <f>ROUND(E44*N44,2)</f>
        <v>0</v>
      </c>
      <c r="P44" s="185">
        <v>0</v>
      </c>
      <c r="Q44" s="185">
        <f>ROUND(E44*P44,2)</f>
        <v>0</v>
      </c>
      <c r="R44" s="185"/>
      <c r="S44" s="185" t="s">
        <v>167</v>
      </c>
      <c r="T44" s="186" t="s">
        <v>167</v>
      </c>
      <c r="U44" s="160">
        <v>0</v>
      </c>
      <c r="V44" s="160">
        <f>ROUND(E44*U44,2)</f>
        <v>0</v>
      </c>
      <c r="W44" s="160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159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257" t="s">
        <v>727</v>
      </c>
      <c r="D45" s="258"/>
      <c r="E45" s="258"/>
      <c r="F45" s="258"/>
      <c r="G45" s="258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161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57"/>
      <c r="B46" s="158"/>
      <c r="C46" s="200" t="s">
        <v>728</v>
      </c>
      <c r="D46" s="165"/>
      <c r="E46" s="166">
        <v>4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169</v>
      </c>
      <c r="AH46" s="150">
        <v>0</v>
      </c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57"/>
      <c r="B47" s="158"/>
      <c r="C47" s="200" t="s">
        <v>729</v>
      </c>
      <c r="D47" s="165"/>
      <c r="E47" s="166">
        <v>14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169</v>
      </c>
      <c r="AH47" s="150">
        <v>0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57"/>
      <c r="B48" s="158"/>
      <c r="C48" s="200" t="s">
        <v>730</v>
      </c>
      <c r="D48" s="165"/>
      <c r="E48" s="166">
        <v>2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169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200" t="s">
        <v>731</v>
      </c>
      <c r="D49" s="165"/>
      <c r="E49" s="166">
        <v>2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169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57"/>
      <c r="B50" s="158"/>
      <c r="C50" s="200" t="s">
        <v>732</v>
      </c>
      <c r="D50" s="165"/>
      <c r="E50" s="166">
        <v>4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169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200" t="s">
        <v>733</v>
      </c>
      <c r="D51" s="165"/>
      <c r="E51" s="166">
        <v>1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169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57"/>
      <c r="B52" s="158"/>
      <c r="C52" s="200" t="s">
        <v>734</v>
      </c>
      <c r="D52" s="165"/>
      <c r="E52" s="166">
        <v>1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169</v>
      </c>
      <c r="AH52" s="150">
        <v>0</v>
      </c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200" t="s">
        <v>735</v>
      </c>
      <c r="D53" s="165"/>
      <c r="E53" s="166">
        <v>1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169</v>
      </c>
      <c r="AH53" s="150">
        <v>0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57"/>
      <c r="B54" s="158"/>
      <c r="C54" s="200" t="s">
        <v>736</v>
      </c>
      <c r="D54" s="165"/>
      <c r="E54" s="166">
        <v>1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169</v>
      </c>
      <c r="AH54" s="150">
        <v>0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57"/>
      <c r="B55" s="158"/>
      <c r="C55" s="200" t="s">
        <v>737</v>
      </c>
      <c r="D55" s="165"/>
      <c r="E55" s="166">
        <v>2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169</v>
      </c>
      <c r="AH55" s="150">
        <v>0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x14ac:dyDescent="0.2">
      <c r="A56" s="174" t="s">
        <v>153</v>
      </c>
      <c r="B56" s="175" t="s">
        <v>91</v>
      </c>
      <c r="C56" s="197" t="s">
        <v>92</v>
      </c>
      <c r="D56" s="176"/>
      <c r="E56" s="177"/>
      <c r="F56" s="178"/>
      <c r="G56" s="178">
        <f>SUMIF(AG57:AG57,"&lt;&gt;NOR",G57:G57)</f>
        <v>0</v>
      </c>
      <c r="H56" s="178"/>
      <c r="I56" s="178">
        <f>SUM(I57:I57)</f>
        <v>0</v>
      </c>
      <c r="J56" s="178"/>
      <c r="K56" s="178">
        <f>SUM(K57:K57)</f>
        <v>0</v>
      </c>
      <c r="L56" s="178"/>
      <c r="M56" s="178">
        <f>SUM(M57:M57)</f>
        <v>0</v>
      </c>
      <c r="N56" s="178"/>
      <c r="O56" s="178">
        <f>SUM(O57:O57)</f>
        <v>0</v>
      </c>
      <c r="P56" s="178"/>
      <c r="Q56" s="178">
        <f>SUM(Q57:Q57)</f>
        <v>0</v>
      </c>
      <c r="R56" s="178"/>
      <c r="S56" s="178"/>
      <c r="T56" s="179"/>
      <c r="U56" s="173"/>
      <c r="V56" s="173">
        <f>SUM(V57:V57)</f>
        <v>1.76</v>
      </c>
      <c r="W56" s="173"/>
      <c r="AG56" t="s">
        <v>154</v>
      </c>
    </row>
    <row r="57" spans="1:60" outlineLevel="1" x14ac:dyDescent="0.2">
      <c r="A57" s="188">
        <v>7</v>
      </c>
      <c r="B57" s="189" t="s">
        <v>253</v>
      </c>
      <c r="C57" s="205" t="s">
        <v>254</v>
      </c>
      <c r="D57" s="190" t="s">
        <v>255</v>
      </c>
      <c r="E57" s="191">
        <v>0.94244000000000006</v>
      </c>
      <c r="F57" s="192"/>
      <c r="G57" s="193">
        <f>ROUND(E57*F57,2)</f>
        <v>0</v>
      </c>
      <c r="H57" s="192"/>
      <c r="I57" s="193">
        <f>ROUND(E57*H57,2)</f>
        <v>0</v>
      </c>
      <c r="J57" s="192"/>
      <c r="K57" s="193">
        <f>ROUND(E57*J57,2)</f>
        <v>0</v>
      </c>
      <c r="L57" s="193">
        <v>21</v>
      </c>
      <c r="M57" s="193">
        <f>G57*(1+L57/100)</f>
        <v>0</v>
      </c>
      <c r="N57" s="193">
        <v>0</v>
      </c>
      <c r="O57" s="193">
        <f>ROUND(E57*N57,2)</f>
        <v>0</v>
      </c>
      <c r="P57" s="193">
        <v>0</v>
      </c>
      <c r="Q57" s="193">
        <f>ROUND(E57*P57,2)</f>
        <v>0</v>
      </c>
      <c r="R57" s="193"/>
      <c r="S57" s="193" t="s">
        <v>167</v>
      </c>
      <c r="T57" s="194" t="s">
        <v>167</v>
      </c>
      <c r="U57" s="160">
        <v>1.8720000000000001</v>
      </c>
      <c r="V57" s="160">
        <f>ROUND(E57*U57,2)</f>
        <v>1.76</v>
      </c>
      <c r="W57" s="160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256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x14ac:dyDescent="0.2">
      <c r="A58" s="174" t="s">
        <v>153</v>
      </c>
      <c r="B58" s="175" t="s">
        <v>111</v>
      </c>
      <c r="C58" s="197" t="s">
        <v>112</v>
      </c>
      <c r="D58" s="176"/>
      <c r="E58" s="177"/>
      <c r="F58" s="178"/>
      <c r="G58" s="178">
        <f>SUMIF(AG59:AG80,"&lt;&gt;NOR",G59:G80)</f>
        <v>0</v>
      </c>
      <c r="H58" s="178"/>
      <c r="I58" s="178">
        <f>SUM(I59:I80)</f>
        <v>0</v>
      </c>
      <c r="J58" s="178"/>
      <c r="K58" s="178">
        <f>SUM(K59:K80)</f>
        <v>0</v>
      </c>
      <c r="L58" s="178"/>
      <c r="M58" s="178">
        <f>SUM(M59:M80)</f>
        <v>0</v>
      </c>
      <c r="N58" s="178"/>
      <c r="O58" s="178">
        <f>SUM(O59:O80)</f>
        <v>0.04</v>
      </c>
      <c r="P58" s="178"/>
      <c r="Q58" s="178">
        <f>SUM(Q59:Q80)</f>
        <v>0</v>
      </c>
      <c r="R58" s="178"/>
      <c r="S58" s="178"/>
      <c r="T58" s="179"/>
      <c r="U58" s="173"/>
      <c r="V58" s="173">
        <f>SUM(V59:V80)</f>
        <v>8.82</v>
      </c>
      <c r="W58" s="173"/>
      <c r="AG58" t="s">
        <v>154</v>
      </c>
    </row>
    <row r="59" spans="1:60" ht="22.5" outlineLevel="1" x14ac:dyDescent="0.2">
      <c r="A59" s="180">
        <v>8</v>
      </c>
      <c r="B59" s="181" t="s">
        <v>738</v>
      </c>
      <c r="C59" s="198" t="s">
        <v>739</v>
      </c>
      <c r="D59" s="182" t="s">
        <v>558</v>
      </c>
      <c r="E59" s="183">
        <v>2</v>
      </c>
      <c r="F59" s="184"/>
      <c r="G59" s="185">
        <f>ROUND(E59*F59,2)</f>
        <v>0</v>
      </c>
      <c r="H59" s="184"/>
      <c r="I59" s="185">
        <f>ROUND(E59*H59,2)</f>
        <v>0</v>
      </c>
      <c r="J59" s="184"/>
      <c r="K59" s="185">
        <f>ROUND(E59*J59,2)</f>
        <v>0</v>
      </c>
      <c r="L59" s="185">
        <v>21</v>
      </c>
      <c r="M59" s="185">
        <f>G59*(1+L59/100)</f>
        <v>0</v>
      </c>
      <c r="N59" s="185">
        <v>1.0000000000000001E-5</v>
      </c>
      <c r="O59" s="185">
        <f>ROUND(E59*N59,2)</f>
        <v>0</v>
      </c>
      <c r="P59" s="185">
        <v>0</v>
      </c>
      <c r="Q59" s="185">
        <f>ROUND(E59*P59,2)</f>
        <v>0</v>
      </c>
      <c r="R59" s="185" t="s">
        <v>740</v>
      </c>
      <c r="S59" s="185" t="s">
        <v>167</v>
      </c>
      <c r="T59" s="186" t="s">
        <v>167</v>
      </c>
      <c r="U59" s="160">
        <v>0.40488000000000002</v>
      </c>
      <c r="V59" s="160">
        <f>ROUND(E59*U59,2)</f>
        <v>0.81</v>
      </c>
      <c r="W59" s="160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260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57"/>
      <c r="B60" s="158"/>
      <c r="C60" s="200" t="s">
        <v>741</v>
      </c>
      <c r="D60" s="165"/>
      <c r="E60" s="166">
        <v>2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169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ht="22.5" outlineLevel="1" x14ac:dyDescent="0.2">
      <c r="A61" s="180">
        <v>9</v>
      </c>
      <c r="B61" s="181" t="s">
        <v>742</v>
      </c>
      <c r="C61" s="198" t="s">
        <v>743</v>
      </c>
      <c r="D61" s="182" t="s">
        <v>558</v>
      </c>
      <c r="E61" s="183">
        <v>6</v>
      </c>
      <c r="F61" s="184"/>
      <c r="G61" s="185">
        <f>ROUND(E61*F61,2)</f>
        <v>0</v>
      </c>
      <c r="H61" s="184"/>
      <c r="I61" s="185">
        <f>ROUND(E61*H61,2)</f>
        <v>0</v>
      </c>
      <c r="J61" s="184"/>
      <c r="K61" s="185">
        <f>ROUND(E61*J61,2)</f>
        <v>0</v>
      </c>
      <c r="L61" s="185">
        <v>21</v>
      </c>
      <c r="M61" s="185">
        <f>G61*(1+L61/100)</f>
        <v>0</v>
      </c>
      <c r="N61" s="185">
        <v>1.0000000000000001E-5</v>
      </c>
      <c r="O61" s="185">
        <f>ROUND(E61*N61,2)</f>
        <v>0</v>
      </c>
      <c r="P61" s="185">
        <v>0</v>
      </c>
      <c r="Q61" s="185">
        <f>ROUND(E61*P61,2)</f>
        <v>0</v>
      </c>
      <c r="R61" s="185" t="s">
        <v>740</v>
      </c>
      <c r="S61" s="185" t="s">
        <v>167</v>
      </c>
      <c r="T61" s="186" t="s">
        <v>167</v>
      </c>
      <c r="U61" s="160">
        <v>0.54730000000000001</v>
      </c>
      <c r="V61" s="160">
        <f>ROUND(E61*U61,2)</f>
        <v>3.28</v>
      </c>
      <c r="W61" s="160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260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57"/>
      <c r="B62" s="158"/>
      <c r="C62" s="200" t="s">
        <v>744</v>
      </c>
      <c r="D62" s="165"/>
      <c r="E62" s="166">
        <v>5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169</v>
      </c>
      <c r="AH62" s="150">
        <v>0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57"/>
      <c r="B63" s="158"/>
      <c r="C63" s="200" t="s">
        <v>745</v>
      </c>
      <c r="D63" s="165"/>
      <c r="E63" s="166">
        <v>1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169</v>
      </c>
      <c r="AH63" s="150">
        <v>0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ht="22.5" outlineLevel="1" x14ac:dyDescent="0.2">
      <c r="A64" s="180">
        <v>10</v>
      </c>
      <c r="B64" s="181" t="s">
        <v>746</v>
      </c>
      <c r="C64" s="198" t="s">
        <v>747</v>
      </c>
      <c r="D64" s="182" t="s">
        <v>558</v>
      </c>
      <c r="E64" s="183">
        <v>3</v>
      </c>
      <c r="F64" s="184"/>
      <c r="G64" s="185">
        <f>ROUND(E64*F64,2)</f>
        <v>0</v>
      </c>
      <c r="H64" s="184"/>
      <c r="I64" s="185">
        <f>ROUND(E64*H64,2)</f>
        <v>0</v>
      </c>
      <c r="J64" s="184"/>
      <c r="K64" s="185">
        <f>ROUND(E64*J64,2)</f>
        <v>0</v>
      </c>
      <c r="L64" s="185">
        <v>21</v>
      </c>
      <c r="M64" s="185">
        <f>G64*(1+L64/100)</f>
        <v>0</v>
      </c>
      <c r="N64" s="185">
        <v>2.0000000000000002E-5</v>
      </c>
      <c r="O64" s="185">
        <f>ROUND(E64*N64,2)</f>
        <v>0</v>
      </c>
      <c r="P64" s="185">
        <v>0</v>
      </c>
      <c r="Q64" s="185">
        <f>ROUND(E64*P64,2)</f>
        <v>0</v>
      </c>
      <c r="R64" s="185" t="s">
        <v>740</v>
      </c>
      <c r="S64" s="185" t="s">
        <v>167</v>
      </c>
      <c r="T64" s="186" t="s">
        <v>167</v>
      </c>
      <c r="U64" s="160">
        <v>1.1970099999999999</v>
      </c>
      <c r="V64" s="160">
        <f>ROUND(E64*U64,2)</f>
        <v>3.59</v>
      </c>
      <c r="W64" s="160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260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200" t="s">
        <v>748</v>
      </c>
      <c r="D65" s="165"/>
      <c r="E65" s="166">
        <v>3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169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22.5" outlineLevel="1" x14ac:dyDescent="0.2">
      <c r="A66" s="180">
        <v>11</v>
      </c>
      <c r="B66" s="181" t="s">
        <v>749</v>
      </c>
      <c r="C66" s="198" t="s">
        <v>750</v>
      </c>
      <c r="D66" s="182" t="s">
        <v>558</v>
      </c>
      <c r="E66" s="183">
        <v>1</v>
      </c>
      <c r="F66" s="184"/>
      <c r="G66" s="185">
        <f>ROUND(E66*F66,2)</f>
        <v>0</v>
      </c>
      <c r="H66" s="184"/>
      <c r="I66" s="185">
        <f>ROUND(E66*H66,2)</f>
        <v>0</v>
      </c>
      <c r="J66" s="184"/>
      <c r="K66" s="185">
        <f>ROUND(E66*J66,2)</f>
        <v>0</v>
      </c>
      <c r="L66" s="185">
        <v>21</v>
      </c>
      <c r="M66" s="185">
        <f>G66*(1+L66/100)</f>
        <v>0</v>
      </c>
      <c r="N66" s="185">
        <v>3.0000000000000001E-5</v>
      </c>
      <c r="O66" s="185">
        <f>ROUND(E66*N66,2)</f>
        <v>0</v>
      </c>
      <c r="P66" s="185">
        <v>0</v>
      </c>
      <c r="Q66" s="185">
        <f>ROUND(E66*P66,2)</f>
        <v>0</v>
      </c>
      <c r="R66" s="185" t="s">
        <v>740</v>
      </c>
      <c r="S66" s="185" t="s">
        <v>167</v>
      </c>
      <c r="T66" s="186" t="s">
        <v>167</v>
      </c>
      <c r="U66" s="160">
        <v>1.13934</v>
      </c>
      <c r="V66" s="160">
        <f>ROUND(E66*U66,2)</f>
        <v>1.1399999999999999</v>
      </c>
      <c r="W66" s="160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260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200" t="s">
        <v>751</v>
      </c>
      <c r="D67" s="165"/>
      <c r="E67" s="166">
        <v>1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169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80">
        <v>12</v>
      </c>
      <c r="B68" s="181" t="s">
        <v>752</v>
      </c>
      <c r="C68" s="198" t="s">
        <v>753</v>
      </c>
      <c r="D68" s="182" t="s">
        <v>754</v>
      </c>
      <c r="E68" s="183">
        <v>1</v>
      </c>
      <c r="F68" s="184"/>
      <c r="G68" s="185">
        <f>ROUND(E68*F68,2)</f>
        <v>0</v>
      </c>
      <c r="H68" s="184"/>
      <c r="I68" s="185">
        <f>ROUND(E68*H68,2)</f>
        <v>0</v>
      </c>
      <c r="J68" s="184"/>
      <c r="K68" s="185">
        <f>ROUND(E68*J68,2)</f>
        <v>0</v>
      </c>
      <c r="L68" s="185">
        <v>21</v>
      </c>
      <c r="M68" s="185">
        <f>G68*(1+L68/100)</f>
        <v>0</v>
      </c>
      <c r="N68" s="185">
        <v>0</v>
      </c>
      <c r="O68" s="185">
        <f>ROUND(E68*N68,2)</f>
        <v>0</v>
      </c>
      <c r="P68" s="185">
        <v>0</v>
      </c>
      <c r="Q68" s="185">
        <f>ROUND(E68*P68,2)</f>
        <v>0</v>
      </c>
      <c r="R68" s="185"/>
      <c r="S68" s="185" t="s">
        <v>157</v>
      </c>
      <c r="T68" s="186" t="s">
        <v>158</v>
      </c>
      <c r="U68" s="160">
        <v>0</v>
      </c>
      <c r="V68" s="160">
        <f>ROUND(E68*U68,2)</f>
        <v>0</v>
      </c>
      <c r="W68" s="160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159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57"/>
      <c r="B69" s="158"/>
      <c r="C69" s="257" t="s">
        <v>755</v>
      </c>
      <c r="D69" s="258"/>
      <c r="E69" s="258"/>
      <c r="F69" s="258"/>
      <c r="G69" s="258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161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57"/>
      <c r="B70" s="158"/>
      <c r="C70" s="259" t="s">
        <v>756</v>
      </c>
      <c r="D70" s="260"/>
      <c r="E70" s="260"/>
      <c r="F70" s="260"/>
      <c r="G70" s="2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161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57"/>
      <c r="B71" s="158"/>
      <c r="C71" s="200" t="s">
        <v>757</v>
      </c>
      <c r="D71" s="165"/>
      <c r="E71" s="166">
        <v>1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169</v>
      </c>
      <c r="AH71" s="150">
        <v>0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ht="22.5" outlineLevel="1" x14ac:dyDescent="0.2">
      <c r="A72" s="180">
        <v>13</v>
      </c>
      <c r="B72" s="181" t="s">
        <v>758</v>
      </c>
      <c r="C72" s="198" t="s">
        <v>759</v>
      </c>
      <c r="D72" s="182" t="s">
        <v>318</v>
      </c>
      <c r="E72" s="183">
        <v>8.0350000000000001</v>
      </c>
      <c r="F72" s="184"/>
      <c r="G72" s="185">
        <f>ROUND(E72*F72,2)</f>
        <v>0</v>
      </c>
      <c r="H72" s="184"/>
      <c r="I72" s="185">
        <f>ROUND(E72*H72,2)</f>
        <v>0</v>
      </c>
      <c r="J72" s="184"/>
      <c r="K72" s="185">
        <f>ROUND(E72*J72,2)</f>
        <v>0</v>
      </c>
      <c r="L72" s="185">
        <v>21</v>
      </c>
      <c r="M72" s="185">
        <f>G72*(1+L72/100)</f>
        <v>0</v>
      </c>
      <c r="N72" s="185">
        <v>3.0400000000000002E-3</v>
      </c>
      <c r="O72" s="185">
        <f>ROUND(E72*N72,2)</f>
        <v>0.02</v>
      </c>
      <c r="P72" s="185">
        <v>0</v>
      </c>
      <c r="Q72" s="185">
        <f>ROUND(E72*P72,2)</f>
        <v>0</v>
      </c>
      <c r="R72" s="185" t="s">
        <v>280</v>
      </c>
      <c r="S72" s="185" t="s">
        <v>760</v>
      </c>
      <c r="T72" s="186" t="s">
        <v>760</v>
      </c>
      <c r="U72" s="160">
        <v>0</v>
      </c>
      <c r="V72" s="160">
        <f>ROUND(E72*U72,2)</f>
        <v>0</v>
      </c>
      <c r="W72" s="160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761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57"/>
      <c r="B73" s="158"/>
      <c r="C73" s="200" t="s">
        <v>762</v>
      </c>
      <c r="D73" s="165"/>
      <c r="E73" s="166">
        <v>5.5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169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57"/>
      <c r="B74" s="158"/>
      <c r="C74" s="200" t="s">
        <v>763</v>
      </c>
      <c r="D74" s="165"/>
      <c r="E74" s="166">
        <v>1.2350000000000001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169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57"/>
      <c r="B75" s="158"/>
      <c r="C75" s="200" t="s">
        <v>764</v>
      </c>
      <c r="D75" s="165"/>
      <c r="E75" s="166">
        <v>1.3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169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ht="22.5" outlineLevel="1" x14ac:dyDescent="0.2">
      <c r="A76" s="180">
        <v>14</v>
      </c>
      <c r="B76" s="181" t="s">
        <v>765</v>
      </c>
      <c r="C76" s="198" t="s">
        <v>766</v>
      </c>
      <c r="D76" s="182" t="s">
        <v>318</v>
      </c>
      <c r="E76" s="183">
        <v>4.96</v>
      </c>
      <c r="F76" s="184"/>
      <c r="G76" s="185">
        <f>ROUND(E76*F76,2)</f>
        <v>0</v>
      </c>
      <c r="H76" s="184"/>
      <c r="I76" s="185">
        <f>ROUND(E76*H76,2)</f>
        <v>0</v>
      </c>
      <c r="J76" s="184"/>
      <c r="K76" s="185">
        <f>ROUND(E76*J76,2)</f>
        <v>0</v>
      </c>
      <c r="L76" s="185">
        <v>21</v>
      </c>
      <c r="M76" s="185">
        <f>G76*(1+L76/100)</f>
        <v>0</v>
      </c>
      <c r="N76" s="185">
        <v>4.2500000000000003E-3</v>
      </c>
      <c r="O76" s="185">
        <f>ROUND(E76*N76,2)</f>
        <v>0.02</v>
      </c>
      <c r="P76" s="185">
        <v>0</v>
      </c>
      <c r="Q76" s="185">
        <f>ROUND(E76*P76,2)</f>
        <v>0</v>
      </c>
      <c r="R76" s="185" t="s">
        <v>280</v>
      </c>
      <c r="S76" s="185" t="s">
        <v>760</v>
      </c>
      <c r="T76" s="186" t="s">
        <v>760</v>
      </c>
      <c r="U76" s="160">
        <v>0</v>
      </c>
      <c r="V76" s="160">
        <f>ROUND(E76*U76,2)</f>
        <v>0</v>
      </c>
      <c r="W76" s="160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761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200" t="s">
        <v>767</v>
      </c>
      <c r="D77" s="165"/>
      <c r="E77" s="166">
        <v>1.66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169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57"/>
      <c r="B78" s="158"/>
      <c r="C78" s="200" t="s">
        <v>768</v>
      </c>
      <c r="D78" s="165"/>
      <c r="E78" s="166">
        <v>3.3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169</v>
      </c>
      <c r="AH78" s="150">
        <v>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57">
        <v>15</v>
      </c>
      <c r="B79" s="158" t="s">
        <v>769</v>
      </c>
      <c r="C79" s="206" t="s">
        <v>770</v>
      </c>
      <c r="D79" s="159" t="s">
        <v>0</v>
      </c>
      <c r="E79" s="195"/>
      <c r="F79" s="161"/>
      <c r="G79" s="160">
        <f>ROUND(E79*F79,2)</f>
        <v>0</v>
      </c>
      <c r="H79" s="161"/>
      <c r="I79" s="160">
        <f>ROUND(E79*H79,2)</f>
        <v>0</v>
      </c>
      <c r="J79" s="161"/>
      <c r="K79" s="160">
        <f>ROUND(E79*J79,2)</f>
        <v>0</v>
      </c>
      <c r="L79" s="160">
        <v>21</v>
      </c>
      <c r="M79" s="160">
        <f>G79*(1+L79/100)</f>
        <v>0</v>
      </c>
      <c r="N79" s="160">
        <v>0</v>
      </c>
      <c r="O79" s="160">
        <f>ROUND(E79*N79,2)</f>
        <v>0</v>
      </c>
      <c r="P79" s="160">
        <v>0</v>
      </c>
      <c r="Q79" s="160">
        <f>ROUND(E79*P79,2)</f>
        <v>0</v>
      </c>
      <c r="R79" s="160" t="s">
        <v>740</v>
      </c>
      <c r="S79" s="160" t="s">
        <v>167</v>
      </c>
      <c r="T79" s="160" t="s">
        <v>167</v>
      </c>
      <c r="U79" s="160">
        <v>0</v>
      </c>
      <c r="V79" s="160">
        <f>ROUND(E79*U79,2)</f>
        <v>0</v>
      </c>
      <c r="W79" s="160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256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57"/>
      <c r="B80" s="158"/>
      <c r="C80" s="270" t="s">
        <v>555</v>
      </c>
      <c r="D80" s="271"/>
      <c r="E80" s="271"/>
      <c r="F80" s="271"/>
      <c r="G80" s="271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252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x14ac:dyDescent="0.2">
      <c r="A81" s="174" t="s">
        <v>153</v>
      </c>
      <c r="B81" s="175" t="s">
        <v>115</v>
      </c>
      <c r="C81" s="197" t="s">
        <v>116</v>
      </c>
      <c r="D81" s="176"/>
      <c r="E81" s="177"/>
      <c r="F81" s="178"/>
      <c r="G81" s="178">
        <f>SUMIF(AG82:AG121,"&lt;&gt;NOR",G82:G121)</f>
        <v>0</v>
      </c>
      <c r="H81" s="178"/>
      <c r="I81" s="178">
        <f>SUM(I82:I121)</f>
        <v>0</v>
      </c>
      <c r="J81" s="178"/>
      <c r="K81" s="178">
        <f>SUM(K82:K121)</f>
        <v>0</v>
      </c>
      <c r="L81" s="178"/>
      <c r="M81" s="178">
        <f>SUM(M82:M121)</f>
        <v>0</v>
      </c>
      <c r="N81" s="178"/>
      <c r="O81" s="178">
        <f>SUM(O82:O121)</f>
        <v>0</v>
      </c>
      <c r="P81" s="178"/>
      <c r="Q81" s="178">
        <f>SUM(Q82:Q121)</f>
        <v>0</v>
      </c>
      <c r="R81" s="178"/>
      <c r="S81" s="178"/>
      <c r="T81" s="179"/>
      <c r="U81" s="173"/>
      <c r="V81" s="173">
        <f>SUM(V82:V121)</f>
        <v>0</v>
      </c>
      <c r="W81" s="173"/>
      <c r="AG81" t="s">
        <v>154</v>
      </c>
    </row>
    <row r="82" spans="1:60" outlineLevel="1" x14ac:dyDescent="0.2">
      <c r="A82" s="180">
        <v>16</v>
      </c>
      <c r="B82" s="181" t="s">
        <v>771</v>
      </c>
      <c r="C82" s="272" t="s">
        <v>772</v>
      </c>
      <c r="D82" s="182" t="s">
        <v>754</v>
      </c>
      <c r="E82" s="183">
        <v>1</v>
      </c>
      <c r="F82" s="184"/>
      <c r="G82" s="185">
        <f>ROUND(E82*F82,2)</f>
        <v>0</v>
      </c>
      <c r="H82" s="184"/>
      <c r="I82" s="185">
        <f>ROUND(E82*H82,2)</f>
        <v>0</v>
      </c>
      <c r="J82" s="184"/>
      <c r="K82" s="185">
        <f>ROUND(E82*J82,2)</f>
        <v>0</v>
      </c>
      <c r="L82" s="185">
        <v>21</v>
      </c>
      <c r="M82" s="185">
        <f>G82*(1+L82/100)</f>
        <v>0</v>
      </c>
      <c r="N82" s="185">
        <v>0</v>
      </c>
      <c r="O82" s="185">
        <f>ROUND(E82*N82,2)</f>
        <v>0</v>
      </c>
      <c r="P82" s="185">
        <v>0</v>
      </c>
      <c r="Q82" s="185">
        <f>ROUND(E82*P82,2)</f>
        <v>0</v>
      </c>
      <c r="R82" s="185"/>
      <c r="S82" s="185" t="s">
        <v>157</v>
      </c>
      <c r="T82" s="186" t="s">
        <v>158</v>
      </c>
      <c r="U82" s="160">
        <v>0</v>
      </c>
      <c r="V82" s="160">
        <f>ROUND(E82*U82,2)</f>
        <v>0</v>
      </c>
      <c r="W82" s="160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159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57"/>
      <c r="B83" s="158"/>
      <c r="C83" s="257" t="s">
        <v>773</v>
      </c>
      <c r="D83" s="258"/>
      <c r="E83" s="258"/>
      <c r="F83" s="258"/>
      <c r="G83" s="258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161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57"/>
      <c r="B84" s="158"/>
      <c r="C84" s="259" t="s">
        <v>756</v>
      </c>
      <c r="D84" s="260"/>
      <c r="E84" s="260"/>
      <c r="F84" s="260"/>
      <c r="G84" s="2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161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57"/>
      <c r="B85" s="158"/>
      <c r="C85" s="200" t="s">
        <v>774</v>
      </c>
      <c r="D85" s="165"/>
      <c r="E85" s="166">
        <v>1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169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80">
        <v>17</v>
      </c>
      <c r="B86" s="181" t="s">
        <v>775</v>
      </c>
      <c r="C86" s="272" t="s">
        <v>776</v>
      </c>
      <c r="D86" s="182" t="s">
        <v>754</v>
      </c>
      <c r="E86" s="183">
        <v>7</v>
      </c>
      <c r="F86" s="184"/>
      <c r="G86" s="185">
        <f>ROUND(E86*F86,2)</f>
        <v>0</v>
      </c>
      <c r="H86" s="184"/>
      <c r="I86" s="185">
        <f>ROUND(E86*H86,2)</f>
        <v>0</v>
      </c>
      <c r="J86" s="184"/>
      <c r="K86" s="185">
        <f>ROUND(E86*J86,2)</f>
        <v>0</v>
      </c>
      <c r="L86" s="185">
        <v>21</v>
      </c>
      <c r="M86" s="185">
        <f>G86*(1+L86/100)</f>
        <v>0</v>
      </c>
      <c r="N86" s="185">
        <v>0</v>
      </c>
      <c r="O86" s="185">
        <f>ROUND(E86*N86,2)</f>
        <v>0</v>
      </c>
      <c r="P86" s="185">
        <v>0</v>
      </c>
      <c r="Q86" s="185">
        <f>ROUND(E86*P86,2)</f>
        <v>0</v>
      </c>
      <c r="R86" s="185"/>
      <c r="S86" s="185" t="s">
        <v>157</v>
      </c>
      <c r="T86" s="186" t="s">
        <v>158</v>
      </c>
      <c r="U86" s="160">
        <v>0</v>
      </c>
      <c r="V86" s="160">
        <f>ROUND(E86*U86,2)</f>
        <v>0</v>
      </c>
      <c r="W86" s="160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159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257" t="s">
        <v>777</v>
      </c>
      <c r="D87" s="258"/>
      <c r="E87" s="258"/>
      <c r="F87" s="258"/>
      <c r="G87" s="258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161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57"/>
      <c r="B88" s="158"/>
      <c r="C88" s="259" t="s">
        <v>756</v>
      </c>
      <c r="D88" s="260"/>
      <c r="E88" s="260"/>
      <c r="F88" s="260"/>
      <c r="G88" s="2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161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57"/>
      <c r="B89" s="158"/>
      <c r="C89" s="200" t="s">
        <v>778</v>
      </c>
      <c r="D89" s="165"/>
      <c r="E89" s="166">
        <v>7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169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80">
        <v>18</v>
      </c>
      <c r="B90" s="181" t="s">
        <v>779</v>
      </c>
      <c r="C90" s="272" t="s">
        <v>780</v>
      </c>
      <c r="D90" s="182" t="s">
        <v>754</v>
      </c>
      <c r="E90" s="183">
        <v>1</v>
      </c>
      <c r="F90" s="184"/>
      <c r="G90" s="185">
        <f>ROUND(E90*F90,2)</f>
        <v>0</v>
      </c>
      <c r="H90" s="184"/>
      <c r="I90" s="185">
        <f>ROUND(E90*H90,2)</f>
        <v>0</v>
      </c>
      <c r="J90" s="184"/>
      <c r="K90" s="185">
        <f>ROUND(E90*J90,2)</f>
        <v>0</v>
      </c>
      <c r="L90" s="185">
        <v>21</v>
      </c>
      <c r="M90" s="185">
        <f>G90*(1+L90/100)</f>
        <v>0</v>
      </c>
      <c r="N90" s="185">
        <v>0</v>
      </c>
      <c r="O90" s="185">
        <f>ROUND(E90*N90,2)</f>
        <v>0</v>
      </c>
      <c r="P90" s="185">
        <v>0</v>
      </c>
      <c r="Q90" s="185">
        <f>ROUND(E90*P90,2)</f>
        <v>0</v>
      </c>
      <c r="R90" s="185"/>
      <c r="S90" s="185" t="s">
        <v>157</v>
      </c>
      <c r="T90" s="186" t="s">
        <v>158</v>
      </c>
      <c r="U90" s="160">
        <v>0</v>
      </c>
      <c r="V90" s="160">
        <f>ROUND(E90*U90,2)</f>
        <v>0</v>
      </c>
      <c r="W90" s="160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159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57"/>
      <c r="B91" s="158"/>
      <c r="C91" s="257" t="s">
        <v>781</v>
      </c>
      <c r="D91" s="258"/>
      <c r="E91" s="258"/>
      <c r="F91" s="258"/>
      <c r="G91" s="258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161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57"/>
      <c r="B92" s="158"/>
      <c r="C92" s="259" t="s">
        <v>756</v>
      </c>
      <c r="D92" s="260"/>
      <c r="E92" s="260"/>
      <c r="F92" s="260"/>
      <c r="G92" s="2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161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57"/>
      <c r="B93" s="158"/>
      <c r="C93" s="200" t="s">
        <v>782</v>
      </c>
      <c r="D93" s="165"/>
      <c r="E93" s="166">
        <v>1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169</v>
      </c>
      <c r="AH93" s="150">
        <v>0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">
      <c r="A94" s="180">
        <v>19</v>
      </c>
      <c r="B94" s="181" t="s">
        <v>783</v>
      </c>
      <c r="C94" s="272" t="s">
        <v>784</v>
      </c>
      <c r="D94" s="182" t="s">
        <v>754</v>
      </c>
      <c r="E94" s="183">
        <v>1</v>
      </c>
      <c r="F94" s="184"/>
      <c r="G94" s="185">
        <f>ROUND(E94*F94,2)</f>
        <v>0</v>
      </c>
      <c r="H94" s="184"/>
      <c r="I94" s="185">
        <f>ROUND(E94*H94,2)</f>
        <v>0</v>
      </c>
      <c r="J94" s="184"/>
      <c r="K94" s="185">
        <f>ROUND(E94*J94,2)</f>
        <v>0</v>
      </c>
      <c r="L94" s="185">
        <v>21</v>
      </c>
      <c r="M94" s="185">
        <f>G94*(1+L94/100)</f>
        <v>0</v>
      </c>
      <c r="N94" s="185">
        <v>0</v>
      </c>
      <c r="O94" s="185">
        <f>ROUND(E94*N94,2)</f>
        <v>0</v>
      </c>
      <c r="P94" s="185">
        <v>0</v>
      </c>
      <c r="Q94" s="185">
        <f>ROUND(E94*P94,2)</f>
        <v>0</v>
      </c>
      <c r="R94" s="185"/>
      <c r="S94" s="185" t="s">
        <v>157</v>
      </c>
      <c r="T94" s="186" t="s">
        <v>158</v>
      </c>
      <c r="U94" s="160">
        <v>0</v>
      </c>
      <c r="V94" s="160">
        <f>ROUND(E94*U94,2)</f>
        <v>0</v>
      </c>
      <c r="W94" s="160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159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57"/>
      <c r="B95" s="158"/>
      <c r="C95" s="257" t="s">
        <v>785</v>
      </c>
      <c r="D95" s="258"/>
      <c r="E95" s="258"/>
      <c r="F95" s="258"/>
      <c r="G95" s="258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161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57"/>
      <c r="B96" s="158"/>
      <c r="C96" s="259" t="s">
        <v>756</v>
      </c>
      <c r="D96" s="260"/>
      <c r="E96" s="260"/>
      <c r="F96" s="260"/>
      <c r="G96" s="2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161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57"/>
      <c r="B97" s="158"/>
      <c r="C97" s="200" t="s">
        <v>786</v>
      </c>
      <c r="D97" s="165"/>
      <c r="E97" s="166">
        <v>1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169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80">
        <v>20</v>
      </c>
      <c r="B98" s="181" t="s">
        <v>787</v>
      </c>
      <c r="C98" s="272" t="s">
        <v>788</v>
      </c>
      <c r="D98" s="182" t="s">
        <v>754</v>
      </c>
      <c r="E98" s="183">
        <v>2</v>
      </c>
      <c r="F98" s="184"/>
      <c r="G98" s="185">
        <f>ROUND(E98*F98,2)</f>
        <v>0</v>
      </c>
      <c r="H98" s="184"/>
      <c r="I98" s="185">
        <f>ROUND(E98*H98,2)</f>
        <v>0</v>
      </c>
      <c r="J98" s="184"/>
      <c r="K98" s="185">
        <f>ROUND(E98*J98,2)</f>
        <v>0</v>
      </c>
      <c r="L98" s="185">
        <v>21</v>
      </c>
      <c r="M98" s="185">
        <f>G98*(1+L98/100)</f>
        <v>0</v>
      </c>
      <c r="N98" s="185">
        <v>0</v>
      </c>
      <c r="O98" s="185">
        <f>ROUND(E98*N98,2)</f>
        <v>0</v>
      </c>
      <c r="P98" s="185">
        <v>0</v>
      </c>
      <c r="Q98" s="185">
        <f>ROUND(E98*P98,2)</f>
        <v>0</v>
      </c>
      <c r="R98" s="185"/>
      <c r="S98" s="185" t="s">
        <v>157</v>
      </c>
      <c r="T98" s="186" t="s">
        <v>158</v>
      </c>
      <c r="U98" s="160">
        <v>0</v>
      </c>
      <c r="V98" s="160">
        <f>ROUND(E98*U98,2)</f>
        <v>0</v>
      </c>
      <c r="W98" s="160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159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57"/>
      <c r="B99" s="158"/>
      <c r="C99" s="257" t="s">
        <v>789</v>
      </c>
      <c r="D99" s="258"/>
      <c r="E99" s="258"/>
      <c r="F99" s="258"/>
      <c r="G99" s="258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161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">
      <c r="A100" s="157"/>
      <c r="B100" s="158"/>
      <c r="C100" s="259" t="s">
        <v>756</v>
      </c>
      <c r="D100" s="260"/>
      <c r="E100" s="260"/>
      <c r="F100" s="260"/>
      <c r="G100" s="2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161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57"/>
      <c r="B101" s="158"/>
      <c r="C101" s="200" t="s">
        <v>790</v>
      </c>
      <c r="D101" s="165"/>
      <c r="E101" s="166">
        <v>2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169</v>
      </c>
      <c r="AH101" s="150">
        <v>0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">
      <c r="A102" s="180">
        <v>21</v>
      </c>
      <c r="B102" s="181" t="s">
        <v>791</v>
      </c>
      <c r="C102" s="272" t="s">
        <v>792</v>
      </c>
      <c r="D102" s="182" t="s">
        <v>754</v>
      </c>
      <c r="E102" s="183">
        <v>1</v>
      </c>
      <c r="F102" s="184"/>
      <c r="G102" s="185">
        <f>ROUND(E102*F102,2)</f>
        <v>0</v>
      </c>
      <c r="H102" s="184"/>
      <c r="I102" s="185">
        <f>ROUND(E102*H102,2)</f>
        <v>0</v>
      </c>
      <c r="J102" s="184"/>
      <c r="K102" s="185">
        <f>ROUND(E102*J102,2)</f>
        <v>0</v>
      </c>
      <c r="L102" s="185">
        <v>21</v>
      </c>
      <c r="M102" s="185">
        <f>G102*(1+L102/100)</f>
        <v>0</v>
      </c>
      <c r="N102" s="185">
        <v>0</v>
      </c>
      <c r="O102" s="185">
        <f>ROUND(E102*N102,2)</f>
        <v>0</v>
      </c>
      <c r="P102" s="185">
        <v>0</v>
      </c>
      <c r="Q102" s="185">
        <f>ROUND(E102*P102,2)</f>
        <v>0</v>
      </c>
      <c r="R102" s="185"/>
      <c r="S102" s="185" t="s">
        <v>157</v>
      </c>
      <c r="T102" s="186" t="s">
        <v>158</v>
      </c>
      <c r="U102" s="160">
        <v>0</v>
      </c>
      <c r="V102" s="160">
        <f>ROUND(E102*U102,2)</f>
        <v>0</v>
      </c>
      <c r="W102" s="16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159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">
      <c r="A103" s="157"/>
      <c r="B103" s="158"/>
      <c r="C103" s="257" t="s">
        <v>793</v>
      </c>
      <c r="D103" s="258"/>
      <c r="E103" s="258"/>
      <c r="F103" s="258"/>
      <c r="G103" s="258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161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57"/>
      <c r="B104" s="158"/>
      <c r="C104" s="259" t="s">
        <v>756</v>
      </c>
      <c r="D104" s="260"/>
      <c r="E104" s="260"/>
      <c r="F104" s="260"/>
      <c r="G104" s="2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161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57"/>
      <c r="B105" s="158"/>
      <c r="C105" s="200" t="s">
        <v>794</v>
      </c>
      <c r="D105" s="165"/>
      <c r="E105" s="166">
        <v>1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169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80">
        <v>22</v>
      </c>
      <c r="B106" s="181" t="s">
        <v>795</v>
      </c>
      <c r="C106" s="272" t="s">
        <v>796</v>
      </c>
      <c r="D106" s="182" t="s">
        <v>754</v>
      </c>
      <c r="E106" s="183">
        <v>1</v>
      </c>
      <c r="F106" s="184"/>
      <c r="G106" s="185">
        <f>ROUND(E106*F106,2)</f>
        <v>0</v>
      </c>
      <c r="H106" s="184"/>
      <c r="I106" s="185">
        <f>ROUND(E106*H106,2)</f>
        <v>0</v>
      </c>
      <c r="J106" s="184"/>
      <c r="K106" s="185">
        <f>ROUND(E106*J106,2)</f>
        <v>0</v>
      </c>
      <c r="L106" s="185">
        <v>21</v>
      </c>
      <c r="M106" s="185">
        <f>G106*(1+L106/100)</f>
        <v>0</v>
      </c>
      <c r="N106" s="185">
        <v>0</v>
      </c>
      <c r="O106" s="185">
        <f>ROUND(E106*N106,2)</f>
        <v>0</v>
      </c>
      <c r="P106" s="185">
        <v>0</v>
      </c>
      <c r="Q106" s="185">
        <f>ROUND(E106*P106,2)</f>
        <v>0</v>
      </c>
      <c r="R106" s="185"/>
      <c r="S106" s="185" t="s">
        <v>157</v>
      </c>
      <c r="T106" s="186" t="s">
        <v>158</v>
      </c>
      <c r="U106" s="160">
        <v>0</v>
      </c>
      <c r="V106" s="160">
        <f>ROUND(E106*U106,2)</f>
        <v>0</v>
      </c>
      <c r="W106" s="16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159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57"/>
      <c r="B107" s="158"/>
      <c r="C107" s="257" t="s">
        <v>797</v>
      </c>
      <c r="D107" s="258"/>
      <c r="E107" s="258"/>
      <c r="F107" s="258"/>
      <c r="G107" s="258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161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57"/>
      <c r="B108" s="158"/>
      <c r="C108" s="259" t="s">
        <v>756</v>
      </c>
      <c r="D108" s="260"/>
      <c r="E108" s="260"/>
      <c r="F108" s="260"/>
      <c r="G108" s="2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161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57"/>
      <c r="B109" s="158"/>
      <c r="C109" s="200" t="s">
        <v>798</v>
      </c>
      <c r="D109" s="165"/>
      <c r="E109" s="166">
        <v>1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169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80">
        <v>23</v>
      </c>
      <c r="B110" s="181" t="s">
        <v>799</v>
      </c>
      <c r="C110" s="272" t="s">
        <v>800</v>
      </c>
      <c r="D110" s="182" t="s">
        <v>754</v>
      </c>
      <c r="E110" s="183">
        <v>1</v>
      </c>
      <c r="F110" s="184"/>
      <c r="G110" s="185">
        <f>ROUND(E110*F110,2)</f>
        <v>0</v>
      </c>
      <c r="H110" s="184"/>
      <c r="I110" s="185">
        <f>ROUND(E110*H110,2)</f>
        <v>0</v>
      </c>
      <c r="J110" s="184"/>
      <c r="K110" s="185">
        <f>ROUND(E110*J110,2)</f>
        <v>0</v>
      </c>
      <c r="L110" s="185">
        <v>21</v>
      </c>
      <c r="M110" s="185">
        <f>G110*(1+L110/100)</f>
        <v>0</v>
      </c>
      <c r="N110" s="185">
        <v>0</v>
      </c>
      <c r="O110" s="185">
        <f>ROUND(E110*N110,2)</f>
        <v>0</v>
      </c>
      <c r="P110" s="185">
        <v>0</v>
      </c>
      <c r="Q110" s="185">
        <f>ROUND(E110*P110,2)</f>
        <v>0</v>
      </c>
      <c r="R110" s="185"/>
      <c r="S110" s="185" t="s">
        <v>157</v>
      </c>
      <c r="T110" s="186" t="s">
        <v>158</v>
      </c>
      <c r="U110" s="160">
        <v>0</v>
      </c>
      <c r="V110" s="160">
        <f>ROUND(E110*U110,2)</f>
        <v>0</v>
      </c>
      <c r="W110" s="16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159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57"/>
      <c r="B111" s="158"/>
      <c r="C111" s="257" t="s">
        <v>801</v>
      </c>
      <c r="D111" s="258"/>
      <c r="E111" s="258"/>
      <c r="F111" s="258"/>
      <c r="G111" s="258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161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">
      <c r="A112" s="157"/>
      <c r="B112" s="158"/>
      <c r="C112" s="259" t="s">
        <v>756</v>
      </c>
      <c r="D112" s="260"/>
      <c r="E112" s="260"/>
      <c r="F112" s="260"/>
      <c r="G112" s="2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161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">
      <c r="A113" s="157"/>
      <c r="B113" s="158"/>
      <c r="C113" s="200" t="s">
        <v>802</v>
      </c>
      <c r="D113" s="165"/>
      <c r="E113" s="166">
        <v>1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169</v>
      </c>
      <c r="AH113" s="150">
        <v>0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">
      <c r="A114" s="180">
        <v>24</v>
      </c>
      <c r="B114" s="181" t="s">
        <v>803</v>
      </c>
      <c r="C114" s="272" t="s">
        <v>804</v>
      </c>
      <c r="D114" s="182" t="s">
        <v>754</v>
      </c>
      <c r="E114" s="183">
        <v>1</v>
      </c>
      <c r="F114" s="184"/>
      <c r="G114" s="185">
        <f>ROUND(E114*F114,2)</f>
        <v>0</v>
      </c>
      <c r="H114" s="184"/>
      <c r="I114" s="185">
        <f>ROUND(E114*H114,2)</f>
        <v>0</v>
      </c>
      <c r="J114" s="184"/>
      <c r="K114" s="185">
        <f>ROUND(E114*J114,2)</f>
        <v>0</v>
      </c>
      <c r="L114" s="185">
        <v>21</v>
      </c>
      <c r="M114" s="185">
        <f>G114*(1+L114/100)</f>
        <v>0</v>
      </c>
      <c r="N114" s="185">
        <v>0</v>
      </c>
      <c r="O114" s="185">
        <f>ROUND(E114*N114,2)</f>
        <v>0</v>
      </c>
      <c r="P114" s="185">
        <v>0</v>
      </c>
      <c r="Q114" s="185">
        <f>ROUND(E114*P114,2)</f>
        <v>0</v>
      </c>
      <c r="R114" s="185"/>
      <c r="S114" s="185" t="s">
        <v>157</v>
      </c>
      <c r="T114" s="186" t="s">
        <v>158</v>
      </c>
      <c r="U114" s="160">
        <v>0</v>
      </c>
      <c r="V114" s="160">
        <f>ROUND(E114*U114,2)</f>
        <v>0</v>
      </c>
      <c r="W114" s="16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159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57"/>
      <c r="B115" s="158"/>
      <c r="C115" s="257" t="s">
        <v>805</v>
      </c>
      <c r="D115" s="258"/>
      <c r="E115" s="258"/>
      <c r="F115" s="258"/>
      <c r="G115" s="258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161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">
      <c r="A116" s="157"/>
      <c r="B116" s="158"/>
      <c r="C116" s="259" t="s">
        <v>756</v>
      </c>
      <c r="D116" s="260"/>
      <c r="E116" s="260"/>
      <c r="F116" s="260"/>
      <c r="G116" s="2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161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57"/>
      <c r="B117" s="158"/>
      <c r="C117" s="200" t="s">
        <v>806</v>
      </c>
      <c r="D117" s="165"/>
      <c r="E117" s="166">
        <v>1</v>
      </c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169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">
      <c r="A118" s="180">
        <v>25</v>
      </c>
      <c r="B118" s="181" t="s">
        <v>807</v>
      </c>
      <c r="C118" s="272" t="s">
        <v>808</v>
      </c>
      <c r="D118" s="182" t="s">
        <v>754</v>
      </c>
      <c r="E118" s="183">
        <v>2</v>
      </c>
      <c r="F118" s="184"/>
      <c r="G118" s="185">
        <f>ROUND(E118*F118,2)</f>
        <v>0</v>
      </c>
      <c r="H118" s="184"/>
      <c r="I118" s="185">
        <f>ROUND(E118*H118,2)</f>
        <v>0</v>
      </c>
      <c r="J118" s="184"/>
      <c r="K118" s="185">
        <f>ROUND(E118*J118,2)</f>
        <v>0</v>
      </c>
      <c r="L118" s="185">
        <v>21</v>
      </c>
      <c r="M118" s="185">
        <f>G118*(1+L118/100)</f>
        <v>0</v>
      </c>
      <c r="N118" s="185">
        <v>0</v>
      </c>
      <c r="O118" s="185">
        <f>ROUND(E118*N118,2)</f>
        <v>0</v>
      </c>
      <c r="P118" s="185">
        <v>0</v>
      </c>
      <c r="Q118" s="185">
        <f>ROUND(E118*P118,2)</f>
        <v>0</v>
      </c>
      <c r="R118" s="185"/>
      <c r="S118" s="185" t="s">
        <v>157</v>
      </c>
      <c r="T118" s="186" t="s">
        <v>158</v>
      </c>
      <c r="U118" s="160">
        <v>0</v>
      </c>
      <c r="V118" s="160">
        <f>ROUND(E118*U118,2)</f>
        <v>0</v>
      </c>
      <c r="W118" s="16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159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">
      <c r="A119" s="157"/>
      <c r="B119" s="158"/>
      <c r="C119" s="257" t="s">
        <v>809</v>
      </c>
      <c r="D119" s="258"/>
      <c r="E119" s="258"/>
      <c r="F119" s="258"/>
      <c r="G119" s="258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161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">
      <c r="A120" s="157"/>
      <c r="B120" s="158"/>
      <c r="C120" s="259" t="s">
        <v>756</v>
      </c>
      <c r="D120" s="260"/>
      <c r="E120" s="260"/>
      <c r="F120" s="260"/>
      <c r="G120" s="2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161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57"/>
      <c r="B121" s="158"/>
      <c r="C121" s="200" t="s">
        <v>810</v>
      </c>
      <c r="D121" s="165"/>
      <c r="E121" s="166">
        <v>2</v>
      </c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169</v>
      </c>
      <c r="AH121" s="150">
        <v>0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x14ac:dyDescent="0.2">
      <c r="A122" s="174" t="s">
        <v>153</v>
      </c>
      <c r="B122" s="175" t="s">
        <v>119</v>
      </c>
      <c r="C122" s="197" t="s">
        <v>120</v>
      </c>
      <c r="D122" s="176"/>
      <c r="E122" s="177"/>
      <c r="F122" s="178"/>
      <c r="G122" s="178">
        <f>SUMIF(AG123:AG134,"&lt;&gt;NOR",G123:G134)</f>
        <v>0</v>
      </c>
      <c r="H122" s="178"/>
      <c r="I122" s="178">
        <f>SUM(I123:I134)</f>
        <v>0</v>
      </c>
      <c r="J122" s="178"/>
      <c r="K122" s="178">
        <f>SUM(K123:K134)</f>
        <v>0</v>
      </c>
      <c r="L122" s="178"/>
      <c r="M122" s="178">
        <f>SUM(M123:M134)</f>
        <v>0</v>
      </c>
      <c r="N122" s="178"/>
      <c r="O122" s="178">
        <f>SUM(O123:O134)</f>
        <v>0.01</v>
      </c>
      <c r="P122" s="178"/>
      <c r="Q122" s="178">
        <f>SUM(Q123:Q134)</f>
        <v>0</v>
      </c>
      <c r="R122" s="178"/>
      <c r="S122" s="178"/>
      <c r="T122" s="179"/>
      <c r="U122" s="173"/>
      <c r="V122" s="173">
        <f>SUM(V123:V134)</f>
        <v>0</v>
      </c>
      <c r="W122" s="173"/>
      <c r="AG122" t="s">
        <v>154</v>
      </c>
    </row>
    <row r="123" spans="1:60" outlineLevel="1" x14ac:dyDescent="0.2">
      <c r="A123" s="180">
        <v>26</v>
      </c>
      <c r="B123" s="181" t="s">
        <v>811</v>
      </c>
      <c r="C123" s="198" t="s">
        <v>812</v>
      </c>
      <c r="D123" s="182" t="s">
        <v>166</v>
      </c>
      <c r="E123" s="183">
        <v>27.074249999999999</v>
      </c>
      <c r="F123" s="184"/>
      <c r="G123" s="185">
        <f>ROUND(E123*F123,2)</f>
        <v>0</v>
      </c>
      <c r="H123" s="184"/>
      <c r="I123" s="185">
        <f>ROUND(E123*H123,2)</f>
        <v>0</v>
      </c>
      <c r="J123" s="184"/>
      <c r="K123" s="185">
        <f>ROUND(E123*J123,2)</f>
        <v>0</v>
      </c>
      <c r="L123" s="185">
        <v>21</v>
      </c>
      <c r="M123" s="185">
        <f>G123*(1+L123/100)</f>
        <v>0</v>
      </c>
      <c r="N123" s="185">
        <v>3.8000000000000002E-4</v>
      </c>
      <c r="O123" s="185">
        <f>ROUND(E123*N123,2)</f>
        <v>0.01</v>
      </c>
      <c r="P123" s="185">
        <v>0</v>
      </c>
      <c r="Q123" s="185">
        <f>ROUND(E123*P123,2)</f>
        <v>0</v>
      </c>
      <c r="R123" s="185"/>
      <c r="S123" s="185" t="s">
        <v>157</v>
      </c>
      <c r="T123" s="186" t="s">
        <v>158</v>
      </c>
      <c r="U123" s="160">
        <v>0</v>
      </c>
      <c r="V123" s="160">
        <f>ROUND(E123*U123,2)</f>
        <v>0</v>
      </c>
      <c r="W123" s="16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813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57"/>
      <c r="B124" s="158"/>
      <c r="C124" s="257" t="s">
        <v>814</v>
      </c>
      <c r="D124" s="258"/>
      <c r="E124" s="258"/>
      <c r="F124" s="258"/>
      <c r="G124" s="258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161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">
      <c r="A125" s="157"/>
      <c r="B125" s="158"/>
      <c r="C125" s="200" t="s">
        <v>697</v>
      </c>
      <c r="D125" s="165"/>
      <c r="E125" s="166">
        <v>1.911</v>
      </c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169</v>
      </c>
      <c r="AH125" s="150">
        <v>0</v>
      </c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">
      <c r="A126" s="157"/>
      <c r="B126" s="158"/>
      <c r="C126" s="200" t="s">
        <v>698</v>
      </c>
      <c r="D126" s="165"/>
      <c r="E126" s="166">
        <v>13.72</v>
      </c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169</v>
      </c>
      <c r="AH126" s="150">
        <v>0</v>
      </c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">
      <c r="A127" s="157"/>
      <c r="B127" s="158"/>
      <c r="C127" s="200" t="s">
        <v>699</v>
      </c>
      <c r="D127" s="165"/>
      <c r="E127" s="166">
        <v>1.5469999999999999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169</v>
      </c>
      <c r="AH127" s="150">
        <v>0</v>
      </c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">
      <c r="A128" s="157"/>
      <c r="B128" s="158"/>
      <c r="C128" s="200" t="s">
        <v>700</v>
      </c>
      <c r="D128" s="165"/>
      <c r="E128" s="166">
        <v>1.7622500000000001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169</v>
      </c>
      <c r="AH128" s="150">
        <v>0</v>
      </c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">
      <c r="A129" s="157"/>
      <c r="B129" s="158"/>
      <c r="C129" s="200" t="s">
        <v>701</v>
      </c>
      <c r="D129" s="165"/>
      <c r="E129" s="166">
        <v>3.1080000000000001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169</v>
      </c>
      <c r="AH129" s="150">
        <v>0</v>
      </c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57"/>
      <c r="B130" s="158"/>
      <c r="C130" s="200" t="s">
        <v>702</v>
      </c>
      <c r="D130" s="165"/>
      <c r="E130" s="166">
        <v>1.05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169</v>
      </c>
      <c r="AH130" s="150">
        <v>0</v>
      </c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57"/>
      <c r="B131" s="158"/>
      <c r="C131" s="200" t="s">
        <v>703</v>
      </c>
      <c r="D131" s="165"/>
      <c r="E131" s="166">
        <v>1.2004999999999999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169</v>
      </c>
      <c r="AH131" s="150">
        <v>0</v>
      </c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">
      <c r="A132" s="157"/>
      <c r="B132" s="158"/>
      <c r="C132" s="200" t="s">
        <v>704</v>
      </c>
      <c r="D132" s="165"/>
      <c r="E132" s="166">
        <v>1.0605</v>
      </c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169</v>
      </c>
      <c r="AH132" s="150">
        <v>0</v>
      </c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">
      <c r="A133" s="157"/>
      <c r="B133" s="158"/>
      <c r="C133" s="200" t="s">
        <v>705</v>
      </c>
      <c r="D133" s="165"/>
      <c r="E133" s="166">
        <v>0.66500000000000004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169</v>
      </c>
      <c r="AH133" s="150">
        <v>0</v>
      </c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">
      <c r="A134" s="157"/>
      <c r="B134" s="158"/>
      <c r="C134" s="200" t="s">
        <v>706</v>
      </c>
      <c r="D134" s="165"/>
      <c r="E134" s="166">
        <v>1.05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169</v>
      </c>
      <c r="AH134" s="150">
        <v>0</v>
      </c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x14ac:dyDescent="0.2">
      <c r="A135" s="174" t="s">
        <v>153</v>
      </c>
      <c r="B135" s="175" t="s">
        <v>123</v>
      </c>
      <c r="C135" s="197" t="s">
        <v>124</v>
      </c>
      <c r="D135" s="176"/>
      <c r="E135" s="177"/>
      <c r="F135" s="178"/>
      <c r="G135" s="178">
        <f>SUMIF(AG136:AG143,"&lt;&gt;NOR",G136:G143)</f>
        <v>0</v>
      </c>
      <c r="H135" s="178"/>
      <c r="I135" s="178">
        <f>SUM(I136:I143)</f>
        <v>0</v>
      </c>
      <c r="J135" s="178"/>
      <c r="K135" s="178">
        <f>SUM(K136:K143)</f>
        <v>0</v>
      </c>
      <c r="L135" s="178"/>
      <c r="M135" s="178">
        <f>SUM(M136:M143)</f>
        <v>0</v>
      </c>
      <c r="N135" s="178"/>
      <c r="O135" s="178">
        <f>SUM(O136:O143)</f>
        <v>0</v>
      </c>
      <c r="P135" s="178"/>
      <c r="Q135" s="178">
        <f>SUM(Q136:Q143)</f>
        <v>0</v>
      </c>
      <c r="R135" s="178"/>
      <c r="S135" s="178"/>
      <c r="T135" s="179"/>
      <c r="U135" s="173"/>
      <c r="V135" s="173">
        <f>SUM(V136:V143)</f>
        <v>2.6399999999999997</v>
      </c>
      <c r="W135" s="173"/>
      <c r="AG135" t="s">
        <v>154</v>
      </c>
    </row>
    <row r="136" spans="1:60" outlineLevel="1" x14ac:dyDescent="0.2">
      <c r="A136" s="188">
        <v>27</v>
      </c>
      <c r="B136" s="189" t="s">
        <v>296</v>
      </c>
      <c r="C136" s="205" t="s">
        <v>297</v>
      </c>
      <c r="D136" s="190" t="s">
        <v>255</v>
      </c>
      <c r="E136" s="191">
        <v>0.82594999999999996</v>
      </c>
      <c r="F136" s="192"/>
      <c r="G136" s="193">
        <f>ROUND(E136*F136,2)</f>
        <v>0</v>
      </c>
      <c r="H136" s="192"/>
      <c r="I136" s="193">
        <f>ROUND(E136*H136,2)</f>
        <v>0</v>
      </c>
      <c r="J136" s="192"/>
      <c r="K136" s="193">
        <f>ROUND(E136*J136,2)</f>
        <v>0</v>
      </c>
      <c r="L136" s="193">
        <v>21</v>
      </c>
      <c r="M136" s="193">
        <f>G136*(1+L136/100)</f>
        <v>0</v>
      </c>
      <c r="N136" s="193">
        <v>0</v>
      </c>
      <c r="O136" s="193">
        <f>ROUND(E136*N136,2)</f>
        <v>0</v>
      </c>
      <c r="P136" s="193">
        <v>0</v>
      </c>
      <c r="Q136" s="193">
        <f>ROUND(E136*P136,2)</f>
        <v>0</v>
      </c>
      <c r="R136" s="193"/>
      <c r="S136" s="193" t="s">
        <v>167</v>
      </c>
      <c r="T136" s="194" t="s">
        <v>167</v>
      </c>
      <c r="U136" s="160">
        <v>0.93300000000000005</v>
      </c>
      <c r="V136" s="160">
        <f>ROUND(E136*U136,2)</f>
        <v>0.77</v>
      </c>
      <c r="W136" s="16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298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80">
        <v>28</v>
      </c>
      <c r="B137" s="181" t="s">
        <v>299</v>
      </c>
      <c r="C137" s="198" t="s">
        <v>300</v>
      </c>
      <c r="D137" s="182" t="s">
        <v>255</v>
      </c>
      <c r="E137" s="183">
        <v>0.82594999999999996</v>
      </c>
      <c r="F137" s="184"/>
      <c r="G137" s="185">
        <f>ROUND(E137*F137,2)</f>
        <v>0</v>
      </c>
      <c r="H137" s="184"/>
      <c r="I137" s="185">
        <f>ROUND(E137*H137,2)</f>
        <v>0</v>
      </c>
      <c r="J137" s="184"/>
      <c r="K137" s="185">
        <f>ROUND(E137*J137,2)</f>
        <v>0</v>
      </c>
      <c r="L137" s="185">
        <v>21</v>
      </c>
      <c r="M137" s="185">
        <f>G137*(1+L137/100)</f>
        <v>0</v>
      </c>
      <c r="N137" s="185">
        <v>0</v>
      </c>
      <c r="O137" s="185">
        <f>ROUND(E137*N137,2)</f>
        <v>0</v>
      </c>
      <c r="P137" s="185">
        <v>0</v>
      </c>
      <c r="Q137" s="185">
        <f>ROUND(E137*P137,2)</f>
        <v>0</v>
      </c>
      <c r="R137" s="185"/>
      <c r="S137" s="185" t="s">
        <v>167</v>
      </c>
      <c r="T137" s="186" t="s">
        <v>167</v>
      </c>
      <c r="U137" s="160">
        <v>0.49</v>
      </c>
      <c r="V137" s="160">
        <f>ROUND(E137*U137,2)</f>
        <v>0.4</v>
      </c>
      <c r="W137" s="16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298</v>
      </c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">
      <c r="A138" s="157"/>
      <c r="B138" s="158"/>
      <c r="C138" s="257" t="s">
        <v>301</v>
      </c>
      <c r="D138" s="258"/>
      <c r="E138" s="258"/>
      <c r="F138" s="258"/>
      <c r="G138" s="258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161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88">
        <v>29</v>
      </c>
      <c r="B139" s="189" t="s">
        <v>302</v>
      </c>
      <c r="C139" s="205" t="s">
        <v>303</v>
      </c>
      <c r="D139" s="190" t="s">
        <v>255</v>
      </c>
      <c r="E139" s="191">
        <v>7.4335100000000001</v>
      </c>
      <c r="F139" s="192"/>
      <c r="G139" s="193">
        <f>ROUND(E139*F139,2)</f>
        <v>0</v>
      </c>
      <c r="H139" s="192"/>
      <c r="I139" s="193">
        <f>ROUND(E139*H139,2)</f>
        <v>0</v>
      </c>
      <c r="J139" s="192"/>
      <c r="K139" s="193">
        <f>ROUND(E139*J139,2)</f>
        <v>0</v>
      </c>
      <c r="L139" s="193">
        <v>21</v>
      </c>
      <c r="M139" s="193">
        <f>G139*(1+L139/100)</f>
        <v>0</v>
      </c>
      <c r="N139" s="193">
        <v>0</v>
      </c>
      <c r="O139" s="193">
        <f>ROUND(E139*N139,2)</f>
        <v>0</v>
      </c>
      <c r="P139" s="193">
        <v>0</v>
      </c>
      <c r="Q139" s="193">
        <f>ROUND(E139*P139,2)</f>
        <v>0</v>
      </c>
      <c r="R139" s="193"/>
      <c r="S139" s="193" t="s">
        <v>167</v>
      </c>
      <c r="T139" s="194" t="s">
        <v>167</v>
      </c>
      <c r="U139" s="160">
        <v>0</v>
      </c>
      <c r="V139" s="160">
        <f>ROUND(E139*U139,2)</f>
        <v>0</v>
      </c>
      <c r="W139" s="16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298</v>
      </c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">
      <c r="A140" s="180">
        <v>30</v>
      </c>
      <c r="B140" s="181" t="s">
        <v>304</v>
      </c>
      <c r="C140" s="198" t="s">
        <v>305</v>
      </c>
      <c r="D140" s="182" t="s">
        <v>255</v>
      </c>
      <c r="E140" s="183">
        <v>0.82594999999999996</v>
      </c>
      <c r="F140" s="184"/>
      <c r="G140" s="185">
        <f>ROUND(E140*F140,2)</f>
        <v>0</v>
      </c>
      <c r="H140" s="184"/>
      <c r="I140" s="185">
        <f>ROUND(E140*H140,2)</f>
        <v>0</v>
      </c>
      <c r="J140" s="184"/>
      <c r="K140" s="185">
        <f>ROUND(E140*J140,2)</f>
        <v>0</v>
      </c>
      <c r="L140" s="185">
        <v>21</v>
      </c>
      <c r="M140" s="185">
        <f>G140*(1+L140/100)</f>
        <v>0</v>
      </c>
      <c r="N140" s="185">
        <v>0</v>
      </c>
      <c r="O140" s="185">
        <f>ROUND(E140*N140,2)</f>
        <v>0</v>
      </c>
      <c r="P140" s="185">
        <v>0</v>
      </c>
      <c r="Q140" s="185">
        <f>ROUND(E140*P140,2)</f>
        <v>0</v>
      </c>
      <c r="R140" s="185"/>
      <c r="S140" s="185" t="s">
        <v>167</v>
      </c>
      <c r="T140" s="186" t="s">
        <v>167</v>
      </c>
      <c r="U140" s="160">
        <v>0.94199999999999995</v>
      </c>
      <c r="V140" s="160">
        <f>ROUND(E140*U140,2)</f>
        <v>0.78</v>
      </c>
      <c r="W140" s="16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298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57"/>
      <c r="B141" s="158"/>
      <c r="C141" s="257" t="s">
        <v>306</v>
      </c>
      <c r="D141" s="258"/>
      <c r="E141" s="258"/>
      <c r="F141" s="258"/>
      <c r="G141" s="258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161</v>
      </c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">
      <c r="A142" s="188">
        <v>31</v>
      </c>
      <c r="B142" s="189" t="s">
        <v>307</v>
      </c>
      <c r="C142" s="205" t="s">
        <v>308</v>
      </c>
      <c r="D142" s="190" t="s">
        <v>255</v>
      </c>
      <c r="E142" s="191">
        <v>6.6075600000000003</v>
      </c>
      <c r="F142" s="192"/>
      <c r="G142" s="193">
        <f>ROUND(E142*F142,2)</f>
        <v>0</v>
      </c>
      <c r="H142" s="192"/>
      <c r="I142" s="193">
        <f>ROUND(E142*H142,2)</f>
        <v>0</v>
      </c>
      <c r="J142" s="192"/>
      <c r="K142" s="193">
        <f>ROUND(E142*J142,2)</f>
        <v>0</v>
      </c>
      <c r="L142" s="193">
        <v>21</v>
      </c>
      <c r="M142" s="193">
        <f>G142*(1+L142/100)</f>
        <v>0</v>
      </c>
      <c r="N142" s="193">
        <v>0</v>
      </c>
      <c r="O142" s="193">
        <f>ROUND(E142*N142,2)</f>
        <v>0</v>
      </c>
      <c r="P142" s="193">
        <v>0</v>
      </c>
      <c r="Q142" s="193">
        <f>ROUND(E142*P142,2)</f>
        <v>0</v>
      </c>
      <c r="R142" s="193"/>
      <c r="S142" s="193" t="s">
        <v>167</v>
      </c>
      <c r="T142" s="194" t="s">
        <v>167</v>
      </c>
      <c r="U142" s="160">
        <v>0.105</v>
      </c>
      <c r="V142" s="160">
        <f>ROUND(E142*U142,2)</f>
        <v>0.69</v>
      </c>
      <c r="W142" s="16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298</v>
      </c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">
      <c r="A143" s="180">
        <v>32</v>
      </c>
      <c r="B143" s="181" t="s">
        <v>309</v>
      </c>
      <c r="C143" s="198" t="s">
        <v>310</v>
      </c>
      <c r="D143" s="182" t="s">
        <v>255</v>
      </c>
      <c r="E143" s="183">
        <v>0.82594999999999996</v>
      </c>
      <c r="F143" s="184"/>
      <c r="G143" s="185">
        <f>ROUND(E143*F143,2)</f>
        <v>0</v>
      </c>
      <c r="H143" s="184"/>
      <c r="I143" s="185">
        <f>ROUND(E143*H143,2)</f>
        <v>0</v>
      </c>
      <c r="J143" s="184"/>
      <c r="K143" s="185">
        <f>ROUND(E143*J143,2)</f>
        <v>0</v>
      </c>
      <c r="L143" s="185">
        <v>21</v>
      </c>
      <c r="M143" s="185">
        <f>G143*(1+L143/100)</f>
        <v>0</v>
      </c>
      <c r="N143" s="185">
        <v>0</v>
      </c>
      <c r="O143" s="185">
        <f>ROUND(E143*N143,2)</f>
        <v>0</v>
      </c>
      <c r="P143" s="185">
        <v>0</v>
      </c>
      <c r="Q143" s="185">
        <f>ROUND(E143*P143,2)</f>
        <v>0</v>
      </c>
      <c r="R143" s="185"/>
      <c r="S143" s="185" t="s">
        <v>167</v>
      </c>
      <c r="T143" s="186" t="s">
        <v>167</v>
      </c>
      <c r="U143" s="160">
        <v>0</v>
      </c>
      <c r="V143" s="160">
        <f>ROUND(E143*U143,2)</f>
        <v>0</v>
      </c>
      <c r="W143" s="16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298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x14ac:dyDescent="0.2">
      <c r="A144" s="5"/>
      <c r="B144" s="6"/>
      <c r="C144" s="207"/>
      <c r="D144" s="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AE144">
        <v>15</v>
      </c>
      <c r="AF144">
        <v>21</v>
      </c>
    </row>
    <row r="145" spans="1:33" x14ac:dyDescent="0.2">
      <c r="A145" s="153"/>
      <c r="B145" s="154" t="s">
        <v>29</v>
      </c>
      <c r="C145" s="208"/>
      <c r="D145" s="155"/>
      <c r="E145" s="156"/>
      <c r="F145" s="156"/>
      <c r="G145" s="196">
        <f>G8+G13+G26+G56+G58+G81+G122+G135</f>
        <v>0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AE145">
        <f>SUMIF(L7:L143,AE144,G7:G143)</f>
        <v>0</v>
      </c>
      <c r="AF145">
        <f>SUMIF(L7:L143,AF144,G7:G143)</f>
        <v>0</v>
      </c>
      <c r="AG145" t="s">
        <v>311</v>
      </c>
    </row>
    <row r="146" spans="1:33" x14ac:dyDescent="0.2">
      <c r="C146" s="209"/>
      <c r="D146" s="141"/>
      <c r="AG146" t="s">
        <v>312</v>
      </c>
    </row>
    <row r="147" spans="1:33" x14ac:dyDescent="0.2">
      <c r="D147" s="141"/>
    </row>
    <row r="148" spans="1:33" x14ac:dyDescent="0.2">
      <c r="D148" s="141"/>
    </row>
    <row r="149" spans="1:33" x14ac:dyDescent="0.2">
      <c r="D149" s="141"/>
    </row>
    <row r="150" spans="1:33" x14ac:dyDescent="0.2">
      <c r="D150" s="141"/>
    </row>
    <row r="151" spans="1:33" x14ac:dyDescent="0.2">
      <c r="D151" s="141"/>
    </row>
    <row r="152" spans="1:33" x14ac:dyDescent="0.2">
      <c r="D152" s="141"/>
    </row>
    <row r="153" spans="1:33" x14ac:dyDescent="0.2">
      <c r="D153" s="141"/>
    </row>
    <row r="154" spans="1:33" x14ac:dyDescent="0.2">
      <c r="D154" s="141"/>
    </row>
    <row r="155" spans="1:33" x14ac:dyDescent="0.2">
      <c r="D155" s="141"/>
    </row>
    <row r="156" spans="1:33" x14ac:dyDescent="0.2">
      <c r="D156" s="141"/>
    </row>
    <row r="157" spans="1:33" x14ac:dyDescent="0.2">
      <c r="D157" s="141"/>
    </row>
    <row r="158" spans="1:33" x14ac:dyDescent="0.2">
      <c r="D158" s="141"/>
    </row>
    <row r="159" spans="1:33" x14ac:dyDescent="0.2">
      <c r="D159" s="141"/>
    </row>
    <row r="160" spans="1:33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algorithmName="SHA-512" hashValue="SkV1R5AME3itIrzJyfCQSaDCuzr2QBWmsSUdqeMDsEhgJLE6vQnSkIMJTIhDP5J2jdje9ighRFWiBzUjHZ/Ysw==" saltValue="1kgGMEf9rr/aCHrUp+Mf3Q==" spinCount="100000" sheet="1" objects="1" scenarios="1"/>
  <mergeCells count="37">
    <mergeCell ref="C12:G12"/>
    <mergeCell ref="A1:G1"/>
    <mergeCell ref="C2:G2"/>
    <mergeCell ref="C3:G3"/>
    <mergeCell ref="C4:G4"/>
    <mergeCell ref="C10:G10"/>
    <mergeCell ref="C88:G88"/>
    <mergeCell ref="C15:G15"/>
    <mergeCell ref="C28:G28"/>
    <mergeCell ref="C35:G35"/>
    <mergeCell ref="C42:G42"/>
    <mergeCell ref="C45:G45"/>
    <mergeCell ref="C69:G69"/>
    <mergeCell ref="C70:G70"/>
    <mergeCell ref="C80:G80"/>
    <mergeCell ref="C83:G83"/>
    <mergeCell ref="C84:G84"/>
    <mergeCell ref="C87:G87"/>
    <mergeCell ref="C112:G112"/>
    <mergeCell ref="C91:G91"/>
    <mergeCell ref="C92:G92"/>
    <mergeCell ref="C95:G95"/>
    <mergeCell ref="C96:G96"/>
    <mergeCell ref="C99:G99"/>
    <mergeCell ref="C100:G100"/>
    <mergeCell ref="C103:G103"/>
    <mergeCell ref="C104:G104"/>
    <mergeCell ref="C107:G107"/>
    <mergeCell ref="C108:G108"/>
    <mergeCell ref="C111:G111"/>
    <mergeCell ref="C141:G141"/>
    <mergeCell ref="C115:G115"/>
    <mergeCell ref="C116:G116"/>
    <mergeCell ref="C119:G119"/>
    <mergeCell ref="C120:G120"/>
    <mergeCell ref="C124:G124"/>
    <mergeCell ref="C138:G138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C105" sqref="C105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128</v>
      </c>
      <c r="B1" s="263"/>
      <c r="C1" s="263"/>
      <c r="D1" s="263"/>
      <c r="E1" s="263"/>
      <c r="F1" s="263"/>
      <c r="G1" s="263"/>
      <c r="AG1" t="s">
        <v>129</v>
      </c>
    </row>
    <row r="2" spans="1:60" ht="24.95" customHeight="1" x14ac:dyDescent="0.2">
      <c r="A2" s="142" t="s">
        <v>7</v>
      </c>
      <c r="B2" s="77" t="s">
        <v>43</v>
      </c>
      <c r="C2" s="264" t="s">
        <v>44</v>
      </c>
      <c r="D2" s="265"/>
      <c r="E2" s="265"/>
      <c r="F2" s="265"/>
      <c r="G2" s="266"/>
      <c r="AG2" t="s">
        <v>130</v>
      </c>
    </row>
    <row r="3" spans="1:60" ht="24.95" customHeight="1" x14ac:dyDescent="0.2">
      <c r="A3" s="142" t="s">
        <v>8</v>
      </c>
      <c r="B3" s="77" t="s">
        <v>46</v>
      </c>
      <c r="C3" s="264" t="s">
        <v>47</v>
      </c>
      <c r="D3" s="265"/>
      <c r="E3" s="265"/>
      <c r="F3" s="265"/>
      <c r="G3" s="266"/>
      <c r="AC3" s="89" t="s">
        <v>130</v>
      </c>
      <c r="AG3" t="s">
        <v>131</v>
      </c>
    </row>
    <row r="4" spans="1:60" ht="24.95" customHeight="1" x14ac:dyDescent="0.2">
      <c r="A4" s="143" t="s">
        <v>9</v>
      </c>
      <c r="B4" s="144" t="s">
        <v>53</v>
      </c>
      <c r="C4" s="267" t="s">
        <v>54</v>
      </c>
      <c r="D4" s="268"/>
      <c r="E4" s="268"/>
      <c r="F4" s="268"/>
      <c r="G4" s="269"/>
      <c r="AG4" t="s">
        <v>132</v>
      </c>
    </row>
    <row r="5" spans="1:60" x14ac:dyDescent="0.2">
      <c r="D5" s="141"/>
    </row>
    <row r="6" spans="1:60" ht="38.25" x14ac:dyDescent="0.2">
      <c r="A6" s="146" t="s">
        <v>133</v>
      </c>
      <c r="B6" s="148" t="s">
        <v>134</v>
      </c>
      <c r="C6" s="148" t="s">
        <v>135</v>
      </c>
      <c r="D6" s="147" t="s">
        <v>136</v>
      </c>
      <c r="E6" s="146" t="s">
        <v>137</v>
      </c>
      <c r="F6" s="145" t="s">
        <v>138</v>
      </c>
      <c r="G6" s="146" t="s">
        <v>29</v>
      </c>
      <c r="H6" s="149" t="s">
        <v>30</v>
      </c>
      <c r="I6" s="149" t="s">
        <v>139</v>
      </c>
      <c r="J6" s="149" t="s">
        <v>31</v>
      </c>
      <c r="K6" s="149" t="s">
        <v>140</v>
      </c>
      <c r="L6" s="149" t="s">
        <v>141</v>
      </c>
      <c r="M6" s="149" t="s">
        <v>142</v>
      </c>
      <c r="N6" s="149" t="s">
        <v>143</v>
      </c>
      <c r="O6" s="149" t="s">
        <v>144</v>
      </c>
      <c r="P6" s="149" t="s">
        <v>145</v>
      </c>
      <c r="Q6" s="149" t="s">
        <v>146</v>
      </c>
      <c r="R6" s="149" t="s">
        <v>147</v>
      </c>
      <c r="S6" s="149" t="s">
        <v>148</v>
      </c>
      <c r="T6" s="149" t="s">
        <v>149</v>
      </c>
      <c r="U6" s="149" t="s">
        <v>150</v>
      </c>
      <c r="V6" s="149" t="s">
        <v>151</v>
      </c>
      <c r="W6" s="149" t="s">
        <v>152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74" t="s">
        <v>153</v>
      </c>
      <c r="B8" s="175" t="s">
        <v>65</v>
      </c>
      <c r="C8" s="197" t="s">
        <v>66</v>
      </c>
      <c r="D8" s="176"/>
      <c r="E8" s="177"/>
      <c r="F8" s="178"/>
      <c r="G8" s="178">
        <f>SUMIF(AG9:AG12,"&lt;&gt;NOR",G9:G12)</f>
        <v>0</v>
      </c>
      <c r="H8" s="178"/>
      <c r="I8" s="178">
        <f>SUM(I9:I12)</f>
        <v>0</v>
      </c>
      <c r="J8" s="178"/>
      <c r="K8" s="178">
        <f>SUM(K9:K12)</f>
        <v>0</v>
      </c>
      <c r="L8" s="178"/>
      <c r="M8" s="178">
        <f>SUM(M9:M12)</f>
        <v>0</v>
      </c>
      <c r="N8" s="178"/>
      <c r="O8" s="178">
        <f>SUM(O9:O12)</f>
        <v>0</v>
      </c>
      <c r="P8" s="178"/>
      <c r="Q8" s="178">
        <f>SUM(Q9:Q12)</f>
        <v>0</v>
      </c>
      <c r="R8" s="178"/>
      <c r="S8" s="178"/>
      <c r="T8" s="179"/>
      <c r="U8" s="173"/>
      <c r="V8" s="173">
        <f>SUM(V9:V12)</f>
        <v>0</v>
      </c>
      <c r="W8" s="173"/>
      <c r="AG8" t="s">
        <v>154</v>
      </c>
    </row>
    <row r="9" spans="1:60" outlineLevel="1" x14ac:dyDescent="0.2">
      <c r="A9" s="180">
        <v>1</v>
      </c>
      <c r="B9" s="181" t="s">
        <v>155</v>
      </c>
      <c r="C9" s="198" t="s">
        <v>156</v>
      </c>
      <c r="D9" s="182"/>
      <c r="E9" s="183">
        <v>0</v>
      </c>
      <c r="F9" s="184"/>
      <c r="G9" s="185">
        <f>ROUND(E9*F9,2)</f>
        <v>0</v>
      </c>
      <c r="H9" s="184"/>
      <c r="I9" s="185">
        <f>ROUND(E9*H9,2)</f>
        <v>0</v>
      </c>
      <c r="J9" s="184"/>
      <c r="K9" s="185">
        <f>ROUND(E9*J9,2)</f>
        <v>0</v>
      </c>
      <c r="L9" s="185">
        <v>21</v>
      </c>
      <c r="M9" s="185">
        <f>G9*(1+L9/100)</f>
        <v>0</v>
      </c>
      <c r="N9" s="185">
        <v>0</v>
      </c>
      <c r="O9" s="185">
        <f>ROUND(E9*N9,2)</f>
        <v>0</v>
      </c>
      <c r="P9" s="185">
        <v>0</v>
      </c>
      <c r="Q9" s="185">
        <f>ROUND(E9*P9,2)</f>
        <v>0</v>
      </c>
      <c r="R9" s="185"/>
      <c r="S9" s="185" t="s">
        <v>157</v>
      </c>
      <c r="T9" s="186" t="s">
        <v>158</v>
      </c>
      <c r="U9" s="160">
        <v>0</v>
      </c>
      <c r="V9" s="160">
        <f>ROUND(E9*U9,2)</f>
        <v>0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224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22.5" outlineLevel="1" x14ac:dyDescent="0.2">
      <c r="A10" s="157"/>
      <c r="B10" s="158"/>
      <c r="C10" s="257" t="s">
        <v>160</v>
      </c>
      <c r="D10" s="258"/>
      <c r="E10" s="258"/>
      <c r="F10" s="258"/>
      <c r="G10" s="25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161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87" t="str">
        <f>C10</f>
        <v>Rozpočet je zpracován dle projektové dokumentace "SNÍŽENÍ ENERGETICKÉ NÁROČNOSTI BUDOVY D NEMOCNICE HUSTOPEČE" - technické zprávy, výkresové dokumentace, požárně bezpečnostního řešení.</v>
      </c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99" t="s">
        <v>162</v>
      </c>
      <c r="D11" s="162"/>
      <c r="E11" s="163"/>
      <c r="F11" s="164"/>
      <c r="G11" s="164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161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2.5" outlineLevel="1" x14ac:dyDescent="0.2">
      <c r="A12" s="157"/>
      <c r="B12" s="158"/>
      <c r="C12" s="259" t="s">
        <v>163</v>
      </c>
      <c r="D12" s="260"/>
      <c r="E12" s="260"/>
      <c r="F12" s="260"/>
      <c r="G12" s="2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161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87" t="str">
        <f>C12</f>
        <v>Všechny vlastní položky jsou oceněny jako kompletizované, včetně všech potřebných prací a materiálů, včetně lešení, přesunu hmot, likvidace suti atd.</v>
      </c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74" t="s">
        <v>153</v>
      </c>
      <c r="B13" s="175" t="s">
        <v>69</v>
      </c>
      <c r="C13" s="197" t="s">
        <v>70</v>
      </c>
      <c r="D13" s="176"/>
      <c r="E13" s="177"/>
      <c r="F13" s="178"/>
      <c r="G13" s="178">
        <f>SUMIF(AG14:AG15,"&lt;&gt;NOR",G14:G15)</f>
        <v>0</v>
      </c>
      <c r="H13" s="178"/>
      <c r="I13" s="178">
        <f>SUM(I14:I15)</f>
        <v>0</v>
      </c>
      <c r="J13" s="178"/>
      <c r="K13" s="178">
        <f>SUM(K14:K15)</f>
        <v>0</v>
      </c>
      <c r="L13" s="178"/>
      <c r="M13" s="178">
        <f>SUM(M14:M15)</f>
        <v>0</v>
      </c>
      <c r="N13" s="178"/>
      <c r="O13" s="178">
        <f>SUM(O14:O15)</f>
        <v>0.04</v>
      </c>
      <c r="P13" s="178"/>
      <c r="Q13" s="178">
        <f>SUM(Q14:Q15)</f>
        <v>0</v>
      </c>
      <c r="R13" s="178"/>
      <c r="S13" s="178"/>
      <c r="T13" s="179"/>
      <c r="U13" s="173"/>
      <c r="V13" s="173">
        <f>SUM(V14:V15)</f>
        <v>0.13</v>
      </c>
      <c r="W13" s="173"/>
      <c r="AG13" t="s">
        <v>154</v>
      </c>
    </row>
    <row r="14" spans="1:60" outlineLevel="1" x14ac:dyDescent="0.2">
      <c r="A14" s="180">
        <v>2</v>
      </c>
      <c r="B14" s="181" t="s">
        <v>815</v>
      </c>
      <c r="C14" s="198" t="s">
        <v>816</v>
      </c>
      <c r="D14" s="182" t="s">
        <v>166</v>
      </c>
      <c r="E14" s="183">
        <v>0.2</v>
      </c>
      <c r="F14" s="184"/>
      <c r="G14" s="185">
        <f>ROUND(E14*F14,2)</f>
        <v>0</v>
      </c>
      <c r="H14" s="184"/>
      <c r="I14" s="185">
        <f>ROUND(E14*H14,2)</f>
        <v>0</v>
      </c>
      <c r="J14" s="184"/>
      <c r="K14" s="185">
        <f>ROUND(E14*J14,2)</f>
        <v>0</v>
      </c>
      <c r="L14" s="185">
        <v>21</v>
      </c>
      <c r="M14" s="185">
        <f>G14*(1+L14/100)</f>
        <v>0</v>
      </c>
      <c r="N14" s="185">
        <v>0.19533</v>
      </c>
      <c r="O14" s="185">
        <f>ROUND(E14*N14,2)</f>
        <v>0.04</v>
      </c>
      <c r="P14" s="185">
        <v>0</v>
      </c>
      <c r="Q14" s="185">
        <f>ROUND(E14*P14,2)</f>
        <v>0</v>
      </c>
      <c r="R14" s="185"/>
      <c r="S14" s="185" t="s">
        <v>157</v>
      </c>
      <c r="T14" s="186" t="s">
        <v>158</v>
      </c>
      <c r="U14" s="160">
        <v>0.64927999999999997</v>
      </c>
      <c r="V14" s="160">
        <f>ROUND(E14*U14,2)</f>
        <v>0.13</v>
      </c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250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200" t="s">
        <v>817</v>
      </c>
      <c r="D15" s="165"/>
      <c r="E15" s="166">
        <v>0.2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169</v>
      </c>
      <c r="AH15" s="150">
        <v>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x14ac:dyDescent="0.2">
      <c r="A16" s="174" t="s">
        <v>153</v>
      </c>
      <c r="B16" s="175" t="s">
        <v>73</v>
      </c>
      <c r="C16" s="197" t="s">
        <v>74</v>
      </c>
      <c r="D16" s="176"/>
      <c r="E16" s="177"/>
      <c r="F16" s="178"/>
      <c r="G16" s="178">
        <f>SUMIF(AG17:AG20,"&lt;&gt;NOR",G17:G20)</f>
        <v>0</v>
      </c>
      <c r="H16" s="178"/>
      <c r="I16" s="178">
        <f>SUM(I17:I20)</f>
        <v>0</v>
      </c>
      <c r="J16" s="178"/>
      <c r="K16" s="178">
        <f>SUM(K17:K20)</f>
        <v>0</v>
      </c>
      <c r="L16" s="178"/>
      <c r="M16" s="178">
        <f>SUM(M17:M20)</f>
        <v>0</v>
      </c>
      <c r="N16" s="178"/>
      <c r="O16" s="178">
        <f>SUM(O17:O20)</f>
        <v>0.08</v>
      </c>
      <c r="P16" s="178"/>
      <c r="Q16" s="178">
        <f>SUM(Q17:Q20)</f>
        <v>0</v>
      </c>
      <c r="R16" s="178"/>
      <c r="S16" s="178"/>
      <c r="T16" s="179"/>
      <c r="U16" s="173"/>
      <c r="V16" s="173">
        <f>SUM(V17:V20)</f>
        <v>7.94</v>
      </c>
      <c r="W16" s="173"/>
      <c r="AG16" t="s">
        <v>154</v>
      </c>
    </row>
    <row r="17" spans="1:60" outlineLevel="1" x14ac:dyDescent="0.2">
      <c r="A17" s="180">
        <v>3</v>
      </c>
      <c r="B17" s="181" t="s">
        <v>818</v>
      </c>
      <c r="C17" s="198" t="s">
        <v>819</v>
      </c>
      <c r="D17" s="182" t="s">
        <v>166</v>
      </c>
      <c r="E17" s="183">
        <v>21.936499999999999</v>
      </c>
      <c r="F17" s="184"/>
      <c r="G17" s="185">
        <f>ROUND(E17*F17,2)</f>
        <v>0</v>
      </c>
      <c r="H17" s="184"/>
      <c r="I17" s="185">
        <f>ROUND(E17*H17,2)</f>
        <v>0</v>
      </c>
      <c r="J17" s="184"/>
      <c r="K17" s="185">
        <f>ROUND(E17*J17,2)</f>
        <v>0</v>
      </c>
      <c r="L17" s="185">
        <v>21</v>
      </c>
      <c r="M17" s="185">
        <f>G17*(1+L17/100)</f>
        <v>0</v>
      </c>
      <c r="N17" s="185">
        <v>3.6700000000000001E-3</v>
      </c>
      <c r="O17" s="185">
        <f>ROUND(E17*N17,2)</f>
        <v>0.08</v>
      </c>
      <c r="P17" s="185">
        <v>0</v>
      </c>
      <c r="Q17" s="185">
        <f>ROUND(E17*P17,2)</f>
        <v>0</v>
      </c>
      <c r="R17" s="185" t="s">
        <v>315</v>
      </c>
      <c r="S17" s="185" t="s">
        <v>167</v>
      </c>
      <c r="T17" s="186" t="s">
        <v>167</v>
      </c>
      <c r="U17" s="160">
        <v>0.36199999999999999</v>
      </c>
      <c r="V17" s="160">
        <f>ROUND(E17*U17,2)</f>
        <v>7.94</v>
      </c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250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200" t="s">
        <v>820</v>
      </c>
      <c r="D18" s="165"/>
      <c r="E18" s="166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169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200" t="s">
        <v>821</v>
      </c>
      <c r="D19" s="165"/>
      <c r="E19" s="166">
        <v>23.2165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169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7"/>
      <c r="B20" s="158"/>
      <c r="C20" s="200" t="s">
        <v>822</v>
      </c>
      <c r="D20" s="165"/>
      <c r="E20" s="166">
        <v>-1.28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169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x14ac:dyDescent="0.2">
      <c r="A21" s="174" t="s">
        <v>153</v>
      </c>
      <c r="B21" s="175" t="s">
        <v>83</v>
      </c>
      <c r="C21" s="197" t="s">
        <v>84</v>
      </c>
      <c r="D21" s="176"/>
      <c r="E21" s="177"/>
      <c r="F21" s="178"/>
      <c r="G21" s="178">
        <f>SUMIF(AG22:AG27,"&lt;&gt;NOR",G22:G27)</f>
        <v>0</v>
      </c>
      <c r="H21" s="178"/>
      <c r="I21" s="178">
        <f>SUM(I22:I27)</f>
        <v>0</v>
      </c>
      <c r="J21" s="178"/>
      <c r="K21" s="178">
        <f>SUM(K22:K27)</f>
        <v>0</v>
      </c>
      <c r="L21" s="178"/>
      <c r="M21" s="178">
        <f>SUM(M22:M27)</f>
        <v>0</v>
      </c>
      <c r="N21" s="178"/>
      <c r="O21" s="178">
        <f>SUM(O22:O27)</f>
        <v>0.13</v>
      </c>
      <c r="P21" s="178"/>
      <c r="Q21" s="178">
        <f>SUM(Q22:Q27)</f>
        <v>0</v>
      </c>
      <c r="R21" s="178"/>
      <c r="S21" s="178"/>
      <c r="T21" s="179"/>
      <c r="U21" s="173"/>
      <c r="V21" s="173">
        <f>SUM(V22:V27)</f>
        <v>0</v>
      </c>
      <c r="W21" s="173"/>
      <c r="AG21" t="s">
        <v>154</v>
      </c>
    </row>
    <row r="22" spans="1:60" outlineLevel="1" x14ac:dyDescent="0.2">
      <c r="A22" s="180">
        <v>4</v>
      </c>
      <c r="B22" s="181" t="s">
        <v>823</v>
      </c>
      <c r="C22" s="198" t="s">
        <v>824</v>
      </c>
      <c r="D22" s="182" t="s">
        <v>166</v>
      </c>
      <c r="E22" s="183">
        <v>21.936499999999999</v>
      </c>
      <c r="F22" s="184"/>
      <c r="G22" s="185">
        <f>ROUND(E22*F22,2)</f>
        <v>0</v>
      </c>
      <c r="H22" s="184"/>
      <c r="I22" s="185">
        <f>ROUND(E22*H22,2)</f>
        <v>0</v>
      </c>
      <c r="J22" s="184"/>
      <c r="K22" s="185">
        <f>ROUND(E22*J22,2)</f>
        <v>0</v>
      </c>
      <c r="L22" s="185">
        <v>21</v>
      </c>
      <c r="M22" s="185">
        <f>G22*(1+L22/100)</f>
        <v>0</v>
      </c>
      <c r="N22" s="185">
        <v>5.9199999999999999E-3</v>
      </c>
      <c r="O22" s="185">
        <f>ROUND(E22*N22,2)</f>
        <v>0.13</v>
      </c>
      <c r="P22" s="185">
        <v>0</v>
      </c>
      <c r="Q22" s="185">
        <f>ROUND(E22*P22,2)</f>
        <v>0</v>
      </c>
      <c r="R22" s="185"/>
      <c r="S22" s="185" t="s">
        <v>167</v>
      </c>
      <c r="T22" s="186" t="s">
        <v>167</v>
      </c>
      <c r="U22" s="160">
        <v>0</v>
      </c>
      <c r="V22" s="160">
        <f>ROUND(E22*U22,2)</f>
        <v>0</v>
      </c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159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257" t="s">
        <v>187</v>
      </c>
      <c r="D23" s="258"/>
      <c r="E23" s="258"/>
      <c r="F23" s="258"/>
      <c r="G23" s="258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161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259" t="s">
        <v>50</v>
      </c>
      <c r="D24" s="260"/>
      <c r="E24" s="260"/>
      <c r="F24" s="260"/>
      <c r="G24" s="2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161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7"/>
      <c r="B25" s="158"/>
      <c r="C25" s="200" t="s">
        <v>820</v>
      </c>
      <c r="D25" s="165"/>
      <c r="E25" s="166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169</v>
      </c>
      <c r="AH25" s="150">
        <v>0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200" t="s">
        <v>821</v>
      </c>
      <c r="D26" s="165"/>
      <c r="E26" s="166">
        <v>23.2165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169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200" t="s">
        <v>822</v>
      </c>
      <c r="D27" s="165"/>
      <c r="E27" s="166">
        <v>-1.28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169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x14ac:dyDescent="0.2">
      <c r="A28" s="174" t="s">
        <v>153</v>
      </c>
      <c r="B28" s="175" t="s">
        <v>85</v>
      </c>
      <c r="C28" s="197" t="s">
        <v>86</v>
      </c>
      <c r="D28" s="176"/>
      <c r="E28" s="177"/>
      <c r="F28" s="178"/>
      <c r="G28" s="178">
        <f>SUMIF(AG29:AG42,"&lt;&gt;NOR",G29:G42)</f>
        <v>0</v>
      </c>
      <c r="H28" s="178"/>
      <c r="I28" s="178">
        <f>SUM(I29:I42)</f>
        <v>0</v>
      </c>
      <c r="J28" s="178"/>
      <c r="K28" s="178">
        <f>SUM(K29:K42)</f>
        <v>0</v>
      </c>
      <c r="L28" s="178"/>
      <c r="M28" s="178">
        <f>SUM(M29:M42)</f>
        <v>0</v>
      </c>
      <c r="N28" s="178"/>
      <c r="O28" s="178">
        <f>SUM(O29:O42)</f>
        <v>0</v>
      </c>
      <c r="P28" s="178"/>
      <c r="Q28" s="178">
        <f>SUM(Q29:Q42)</f>
        <v>0</v>
      </c>
      <c r="R28" s="178"/>
      <c r="S28" s="178"/>
      <c r="T28" s="179"/>
      <c r="U28" s="173"/>
      <c r="V28" s="173">
        <f>SUM(V29:V42)</f>
        <v>2.98</v>
      </c>
      <c r="W28" s="173"/>
      <c r="AG28" t="s">
        <v>154</v>
      </c>
    </row>
    <row r="29" spans="1:60" outlineLevel="1" x14ac:dyDescent="0.2">
      <c r="A29" s="180">
        <v>5</v>
      </c>
      <c r="B29" s="181" t="s">
        <v>825</v>
      </c>
      <c r="C29" s="198" t="s">
        <v>826</v>
      </c>
      <c r="D29" s="182" t="s">
        <v>166</v>
      </c>
      <c r="E29" s="183">
        <v>198.71448000000001</v>
      </c>
      <c r="F29" s="184"/>
      <c r="G29" s="185">
        <f>ROUND(E29*F29,2)</f>
        <v>0</v>
      </c>
      <c r="H29" s="184"/>
      <c r="I29" s="185">
        <f>ROUND(E29*H29,2)</f>
        <v>0</v>
      </c>
      <c r="J29" s="184"/>
      <c r="K29" s="185">
        <f>ROUND(E29*J29,2)</f>
        <v>0</v>
      </c>
      <c r="L29" s="185">
        <v>21</v>
      </c>
      <c r="M29" s="185">
        <f>G29*(1+L29/100)</f>
        <v>0</v>
      </c>
      <c r="N29" s="185">
        <v>0</v>
      </c>
      <c r="O29" s="185">
        <f>ROUND(E29*N29,2)</f>
        <v>0</v>
      </c>
      <c r="P29" s="185">
        <v>0</v>
      </c>
      <c r="Q29" s="185">
        <f>ROUND(E29*P29,2)</f>
        <v>0</v>
      </c>
      <c r="R29" s="185" t="s">
        <v>827</v>
      </c>
      <c r="S29" s="185" t="s">
        <v>167</v>
      </c>
      <c r="T29" s="186" t="s">
        <v>167</v>
      </c>
      <c r="U29" s="160">
        <v>1.4999999999999999E-2</v>
      </c>
      <c r="V29" s="160">
        <f>ROUND(E29*U29,2)</f>
        <v>2.98</v>
      </c>
      <c r="W29" s="160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159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200" t="s">
        <v>828</v>
      </c>
      <c r="D30" s="165"/>
      <c r="E30" s="166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169</v>
      </c>
      <c r="AH30" s="150">
        <v>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7"/>
      <c r="B31" s="158"/>
      <c r="C31" s="200" t="s">
        <v>829</v>
      </c>
      <c r="D31" s="165"/>
      <c r="E31" s="166">
        <v>3.8148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169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7"/>
      <c r="B32" s="158"/>
      <c r="C32" s="200" t="s">
        <v>830</v>
      </c>
      <c r="D32" s="165"/>
      <c r="E32" s="166">
        <v>16.170000000000002</v>
      </c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169</v>
      </c>
      <c r="AH32" s="150">
        <v>0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200" t="s">
        <v>831</v>
      </c>
      <c r="D33" s="165"/>
      <c r="E33" s="166">
        <v>4.2525000000000004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169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201" t="s">
        <v>172</v>
      </c>
      <c r="D34" s="167"/>
      <c r="E34" s="168">
        <v>24.237300000000001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169</v>
      </c>
      <c r="AH34" s="150">
        <v>1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200" t="s">
        <v>832</v>
      </c>
      <c r="D35" s="165"/>
      <c r="E35" s="166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169</v>
      </c>
      <c r="AH35" s="150">
        <v>0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7"/>
      <c r="B36" s="158"/>
      <c r="C36" s="200" t="s">
        <v>833</v>
      </c>
      <c r="D36" s="165"/>
      <c r="E36" s="166">
        <v>48.57855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169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200" t="s">
        <v>834</v>
      </c>
      <c r="D37" s="165"/>
      <c r="E37" s="166">
        <v>3.53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169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57"/>
      <c r="B38" s="158"/>
      <c r="C38" s="200" t="s">
        <v>835</v>
      </c>
      <c r="D38" s="165"/>
      <c r="E38" s="166">
        <v>56.146430000000002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169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7"/>
      <c r="B39" s="158"/>
      <c r="C39" s="200" t="s">
        <v>836</v>
      </c>
      <c r="D39" s="165"/>
      <c r="E39" s="166">
        <v>14.161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169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57"/>
      <c r="B40" s="158"/>
      <c r="C40" s="200" t="s">
        <v>837</v>
      </c>
      <c r="D40" s="165"/>
      <c r="E40" s="166">
        <v>38.9572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169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200" t="s">
        <v>838</v>
      </c>
      <c r="D41" s="165"/>
      <c r="E41" s="166">
        <v>13.103999999999999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169</v>
      </c>
      <c r="AH41" s="150">
        <v>0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201" t="s">
        <v>172</v>
      </c>
      <c r="D42" s="167"/>
      <c r="E42" s="168">
        <v>174.47718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169</v>
      </c>
      <c r="AH42" s="150">
        <v>1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x14ac:dyDescent="0.2">
      <c r="A43" s="174" t="s">
        <v>153</v>
      </c>
      <c r="B43" s="175" t="s">
        <v>87</v>
      </c>
      <c r="C43" s="197" t="s">
        <v>88</v>
      </c>
      <c r="D43" s="176"/>
      <c r="E43" s="177"/>
      <c r="F43" s="178"/>
      <c r="G43" s="178">
        <f>SUMIF(AG44:AG48,"&lt;&gt;NOR",G44:G48)</f>
        <v>0</v>
      </c>
      <c r="H43" s="178"/>
      <c r="I43" s="178">
        <f>SUM(I44:I48)</f>
        <v>0</v>
      </c>
      <c r="J43" s="178"/>
      <c r="K43" s="178">
        <f>SUM(K44:K48)</f>
        <v>0</v>
      </c>
      <c r="L43" s="178"/>
      <c r="M43" s="178">
        <f>SUM(M44:M48)</f>
        <v>0</v>
      </c>
      <c r="N43" s="178"/>
      <c r="O43" s="178">
        <f>SUM(O44:O48)</f>
        <v>0</v>
      </c>
      <c r="P43" s="178"/>
      <c r="Q43" s="178">
        <f>SUM(Q44:Q48)</f>
        <v>0.28000000000000003</v>
      </c>
      <c r="R43" s="178"/>
      <c r="S43" s="178"/>
      <c r="T43" s="179"/>
      <c r="U43" s="173"/>
      <c r="V43" s="173">
        <f>SUM(V44:V48)</f>
        <v>3.5100000000000002</v>
      </c>
      <c r="W43" s="173"/>
      <c r="AG43" t="s">
        <v>154</v>
      </c>
    </row>
    <row r="44" spans="1:60" outlineLevel="1" x14ac:dyDescent="0.2">
      <c r="A44" s="180">
        <v>6</v>
      </c>
      <c r="B44" s="181" t="s">
        <v>839</v>
      </c>
      <c r="C44" s="198" t="s">
        <v>840</v>
      </c>
      <c r="D44" s="182" t="s">
        <v>558</v>
      </c>
      <c r="E44" s="183">
        <v>2</v>
      </c>
      <c r="F44" s="184"/>
      <c r="G44" s="185">
        <f>ROUND(E44*F44,2)</f>
        <v>0</v>
      </c>
      <c r="H44" s="184"/>
      <c r="I44" s="185">
        <f>ROUND(E44*H44,2)</f>
        <v>0</v>
      </c>
      <c r="J44" s="184"/>
      <c r="K44" s="185">
        <f>ROUND(E44*J44,2)</f>
        <v>0</v>
      </c>
      <c r="L44" s="185">
        <v>21</v>
      </c>
      <c r="M44" s="185">
        <f>G44*(1+L44/100)</f>
        <v>0</v>
      </c>
      <c r="N44" s="185">
        <v>0</v>
      </c>
      <c r="O44" s="185">
        <f>ROUND(E44*N44,2)</f>
        <v>0</v>
      </c>
      <c r="P44" s="185">
        <v>0</v>
      </c>
      <c r="Q44" s="185">
        <f>ROUND(E44*P44,2)</f>
        <v>0</v>
      </c>
      <c r="R44" s="185" t="s">
        <v>249</v>
      </c>
      <c r="S44" s="185" t="s">
        <v>167</v>
      </c>
      <c r="T44" s="186" t="s">
        <v>167</v>
      </c>
      <c r="U44" s="160">
        <v>0.05</v>
      </c>
      <c r="V44" s="160">
        <f>ROUND(E44*U44,2)</f>
        <v>0.1</v>
      </c>
      <c r="W44" s="160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250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261" t="s">
        <v>841</v>
      </c>
      <c r="D45" s="262"/>
      <c r="E45" s="262"/>
      <c r="F45" s="262"/>
      <c r="G45" s="262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252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80">
        <v>7</v>
      </c>
      <c r="B46" s="181" t="s">
        <v>842</v>
      </c>
      <c r="C46" s="198" t="s">
        <v>843</v>
      </c>
      <c r="D46" s="182" t="s">
        <v>166</v>
      </c>
      <c r="E46" s="183">
        <v>3.6360000000000001</v>
      </c>
      <c r="F46" s="184"/>
      <c r="G46" s="185">
        <f>ROUND(E46*F46,2)</f>
        <v>0</v>
      </c>
      <c r="H46" s="184"/>
      <c r="I46" s="185">
        <f>ROUND(E46*H46,2)</f>
        <v>0</v>
      </c>
      <c r="J46" s="184"/>
      <c r="K46" s="185">
        <f>ROUND(E46*J46,2)</f>
        <v>0</v>
      </c>
      <c r="L46" s="185">
        <v>21</v>
      </c>
      <c r="M46" s="185">
        <f>G46*(1+L46/100)</f>
        <v>0</v>
      </c>
      <c r="N46" s="185">
        <v>1.17E-3</v>
      </c>
      <c r="O46" s="185">
        <f>ROUND(E46*N46,2)</f>
        <v>0</v>
      </c>
      <c r="P46" s="185">
        <v>7.5999999999999998E-2</v>
      </c>
      <c r="Q46" s="185">
        <f>ROUND(E46*P46,2)</f>
        <v>0.28000000000000003</v>
      </c>
      <c r="R46" s="185" t="s">
        <v>249</v>
      </c>
      <c r="S46" s="185" t="s">
        <v>167</v>
      </c>
      <c r="T46" s="186" t="s">
        <v>167</v>
      </c>
      <c r="U46" s="160">
        <v>0.93899999999999995</v>
      </c>
      <c r="V46" s="160">
        <f>ROUND(E46*U46,2)</f>
        <v>3.41</v>
      </c>
      <c r="W46" s="160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250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57"/>
      <c r="B47" s="158"/>
      <c r="C47" s="257" t="s">
        <v>844</v>
      </c>
      <c r="D47" s="258"/>
      <c r="E47" s="258"/>
      <c r="F47" s="258"/>
      <c r="G47" s="258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161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57"/>
      <c r="B48" s="158"/>
      <c r="C48" s="200" t="s">
        <v>845</v>
      </c>
      <c r="D48" s="165"/>
      <c r="E48" s="166">
        <v>3.6360000000000001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169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x14ac:dyDescent="0.2">
      <c r="A49" s="174" t="s">
        <v>153</v>
      </c>
      <c r="B49" s="175" t="s">
        <v>97</v>
      </c>
      <c r="C49" s="197" t="s">
        <v>98</v>
      </c>
      <c r="D49" s="176"/>
      <c r="E49" s="177"/>
      <c r="F49" s="178"/>
      <c r="G49" s="178">
        <f>SUMIF(AG50:AG110,"&lt;&gt;NOR",G50:G110)</f>
        <v>0</v>
      </c>
      <c r="H49" s="178"/>
      <c r="I49" s="178">
        <f>SUM(I50:I110)</f>
        <v>0</v>
      </c>
      <c r="J49" s="178"/>
      <c r="K49" s="178">
        <f>SUM(K50:K110)</f>
        <v>0</v>
      </c>
      <c r="L49" s="178"/>
      <c r="M49" s="178">
        <f>SUM(M50:M110)</f>
        <v>0</v>
      </c>
      <c r="N49" s="178"/>
      <c r="O49" s="178">
        <f>SUM(O50:O110)</f>
        <v>2.1999999999999997</v>
      </c>
      <c r="P49" s="178"/>
      <c r="Q49" s="178">
        <f>SUM(Q50:Q110)</f>
        <v>0</v>
      </c>
      <c r="R49" s="178"/>
      <c r="S49" s="178"/>
      <c r="T49" s="179"/>
      <c r="U49" s="173"/>
      <c r="V49" s="173">
        <f>SUM(V50:V110)</f>
        <v>76.260000000000005</v>
      </c>
      <c r="W49" s="173"/>
      <c r="AG49" t="s">
        <v>154</v>
      </c>
    </row>
    <row r="50" spans="1:60" ht="22.5" outlineLevel="1" x14ac:dyDescent="0.2">
      <c r="A50" s="180">
        <v>8</v>
      </c>
      <c r="B50" s="181" t="s">
        <v>846</v>
      </c>
      <c r="C50" s="198" t="s">
        <v>847</v>
      </c>
      <c r="D50" s="182" t="s">
        <v>166</v>
      </c>
      <c r="E50" s="183">
        <v>198.71448000000001</v>
      </c>
      <c r="F50" s="184"/>
      <c r="G50" s="185">
        <f>ROUND(E50*F50,2)</f>
        <v>0</v>
      </c>
      <c r="H50" s="184"/>
      <c r="I50" s="185">
        <f>ROUND(E50*H50,2)</f>
        <v>0</v>
      </c>
      <c r="J50" s="184"/>
      <c r="K50" s="185">
        <f>ROUND(E50*J50,2)</f>
        <v>0</v>
      </c>
      <c r="L50" s="185">
        <v>21</v>
      </c>
      <c r="M50" s="185">
        <f>G50*(1+L50/100)</f>
        <v>0</v>
      </c>
      <c r="N50" s="185">
        <v>0</v>
      </c>
      <c r="O50" s="185">
        <f>ROUND(E50*N50,2)</f>
        <v>0</v>
      </c>
      <c r="P50" s="185">
        <v>0</v>
      </c>
      <c r="Q50" s="185">
        <f>ROUND(E50*P50,2)</f>
        <v>0</v>
      </c>
      <c r="R50" s="185" t="s">
        <v>848</v>
      </c>
      <c r="S50" s="185" t="s">
        <v>167</v>
      </c>
      <c r="T50" s="186" t="s">
        <v>167</v>
      </c>
      <c r="U50" s="160">
        <v>0.18</v>
      </c>
      <c r="V50" s="160">
        <f>ROUND(E50*U50,2)</f>
        <v>35.770000000000003</v>
      </c>
      <c r="W50" s="160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250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200" t="s">
        <v>828</v>
      </c>
      <c r="D51" s="165"/>
      <c r="E51" s="166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169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57"/>
      <c r="B52" s="158"/>
      <c r="C52" s="200" t="s">
        <v>829</v>
      </c>
      <c r="D52" s="165"/>
      <c r="E52" s="166">
        <v>3.8148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169</v>
      </c>
      <c r="AH52" s="150">
        <v>0</v>
      </c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200" t="s">
        <v>830</v>
      </c>
      <c r="D53" s="165"/>
      <c r="E53" s="166">
        <v>16.170000000000002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169</v>
      </c>
      <c r="AH53" s="150">
        <v>0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57"/>
      <c r="B54" s="158"/>
      <c r="C54" s="200" t="s">
        <v>831</v>
      </c>
      <c r="D54" s="165"/>
      <c r="E54" s="166">
        <v>4.2525000000000004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169</v>
      </c>
      <c r="AH54" s="150">
        <v>0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57"/>
      <c r="B55" s="158"/>
      <c r="C55" s="201" t="s">
        <v>172</v>
      </c>
      <c r="D55" s="167"/>
      <c r="E55" s="168">
        <v>24.237300000000001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169</v>
      </c>
      <c r="AH55" s="150">
        <v>1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200" t="s">
        <v>832</v>
      </c>
      <c r="D56" s="165"/>
      <c r="E56" s="166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169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57"/>
      <c r="B57" s="158"/>
      <c r="C57" s="200" t="s">
        <v>833</v>
      </c>
      <c r="D57" s="165"/>
      <c r="E57" s="166">
        <v>48.57855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169</v>
      </c>
      <c r="AH57" s="150">
        <v>0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57"/>
      <c r="B58" s="158"/>
      <c r="C58" s="200" t="s">
        <v>834</v>
      </c>
      <c r="D58" s="165"/>
      <c r="E58" s="166">
        <v>3.53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169</v>
      </c>
      <c r="AH58" s="150">
        <v>0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57"/>
      <c r="B59" s="158"/>
      <c r="C59" s="200" t="s">
        <v>835</v>
      </c>
      <c r="D59" s="165"/>
      <c r="E59" s="166">
        <v>56.146430000000002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169</v>
      </c>
      <c r="AH59" s="150">
        <v>0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57"/>
      <c r="B60" s="158"/>
      <c r="C60" s="200" t="s">
        <v>836</v>
      </c>
      <c r="D60" s="165"/>
      <c r="E60" s="166">
        <v>14.161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169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200" t="s">
        <v>837</v>
      </c>
      <c r="D61" s="165"/>
      <c r="E61" s="166">
        <v>38.9572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169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57"/>
      <c r="B62" s="158"/>
      <c r="C62" s="200" t="s">
        <v>838</v>
      </c>
      <c r="D62" s="165"/>
      <c r="E62" s="166">
        <v>13.103999999999999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169</v>
      </c>
      <c r="AH62" s="150">
        <v>0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57"/>
      <c r="B63" s="158"/>
      <c r="C63" s="201" t="s">
        <v>172</v>
      </c>
      <c r="D63" s="167"/>
      <c r="E63" s="168">
        <v>174.47718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169</v>
      </c>
      <c r="AH63" s="150">
        <v>1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">
      <c r="A64" s="180">
        <v>9</v>
      </c>
      <c r="B64" s="181" t="s">
        <v>849</v>
      </c>
      <c r="C64" s="198" t="s">
        <v>850</v>
      </c>
      <c r="D64" s="182" t="s">
        <v>166</v>
      </c>
      <c r="E64" s="183">
        <v>21.936499999999999</v>
      </c>
      <c r="F64" s="184"/>
      <c r="G64" s="185">
        <f>ROUND(E64*F64,2)</f>
        <v>0</v>
      </c>
      <c r="H64" s="184"/>
      <c r="I64" s="185">
        <f>ROUND(E64*H64,2)</f>
        <v>0</v>
      </c>
      <c r="J64" s="184"/>
      <c r="K64" s="185">
        <f>ROUND(E64*J64,2)</f>
        <v>0</v>
      </c>
      <c r="L64" s="185">
        <v>21</v>
      </c>
      <c r="M64" s="185">
        <f>G64*(1+L64/100)</f>
        <v>0</v>
      </c>
      <c r="N64" s="185">
        <v>3.0000000000000001E-3</v>
      </c>
      <c r="O64" s="185">
        <f>ROUND(E64*N64,2)</f>
        <v>7.0000000000000007E-2</v>
      </c>
      <c r="P64" s="185">
        <v>0</v>
      </c>
      <c r="Q64" s="185">
        <f>ROUND(E64*P64,2)</f>
        <v>0</v>
      </c>
      <c r="R64" s="185" t="s">
        <v>848</v>
      </c>
      <c r="S64" s="185" t="s">
        <v>167</v>
      </c>
      <c r="T64" s="186" t="s">
        <v>167</v>
      </c>
      <c r="U64" s="160">
        <v>0.21199999999999999</v>
      </c>
      <c r="V64" s="160">
        <f>ROUND(E64*U64,2)</f>
        <v>4.6500000000000004</v>
      </c>
      <c r="W64" s="160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250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257" t="s">
        <v>851</v>
      </c>
      <c r="D65" s="258"/>
      <c r="E65" s="258"/>
      <c r="F65" s="258"/>
      <c r="G65" s="258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161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57"/>
      <c r="B66" s="158"/>
      <c r="C66" s="200" t="s">
        <v>820</v>
      </c>
      <c r="D66" s="165"/>
      <c r="E66" s="166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169</v>
      </c>
      <c r="AH66" s="150">
        <v>0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200" t="s">
        <v>821</v>
      </c>
      <c r="D67" s="165"/>
      <c r="E67" s="166">
        <v>23.2165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169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57"/>
      <c r="B68" s="158"/>
      <c r="C68" s="200" t="s">
        <v>822</v>
      </c>
      <c r="D68" s="165"/>
      <c r="E68" s="166">
        <v>-1.28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169</v>
      </c>
      <c r="AH68" s="150">
        <v>0</v>
      </c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80">
        <v>10</v>
      </c>
      <c r="B69" s="181" t="s">
        <v>852</v>
      </c>
      <c r="C69" s="198" t="s">
        <v>853</v>
      </c>
      <c r="D69" s="182" t="s">
        <v>166</v>
      </c>
      <c r="E69" s="183">
        <v>255.96010000000001</v>
      </c>
      <c r="F69" s="184"/>
      <c r="G69" s="185">
        <f>ROUND(E69*F69,2)</f>
        <v>0</v>
      </c>
      <c r="H69" s="184"/>
      <c r="I69" s="185">
        <f>ROUND(E69*H69,2)</f>
        <v>0</v>
      </c>
      <c r="J69" s="184"/>
      <c r="K69" s="185">
        <f>ROUND(E69*J69,2)</f>
        <v>0</v>
      </c>
      <c r="L69" s="185">
        <v>21</v>
      </c>
      <c r="M69" s="185">
        <f>G69*(1+L69/100)</f>
        <v>0</v>
      </c>
      <c r="N69" s="185">
        <v>1.0000000000000001E-5</v>
      </c>
      <c r="O69" s="185">
        <f>ROUND(E69*N69,2)</f>
        <v>0</v>
      </c>
      <c r="P69" s="185">
        <v>0</v>
      </c>
      <c r="Q69" s="185">
        <f>ROUND(E69*P69,2)</f>
        <v>0</v>
      </c>
      <c r="R69" s="185"/>
      <c r="S69" s="185" t="s">
        <v>157</v>
      </c>
      <c r="T69" s="186" t="s">
        <v>158</v>
      </c>
      <c r="U69" s="160">
        <v>7.0000000000000007E-2</v>
      </c>
      <c r="V69" s="160">
        <f>ROUND(E69*U69,2)</f>
        <v>17.920000000000002</v>
      </c>
      <c r="W69" s="160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250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57"/>
      <c r="B70" s="158"/>
      <c r="C70" s="257" t="s">
        <v>854</v>
      </c>
      <c r="D70" s="258"/>
      <c r="E70" s="258"/>
      <c r="F70" s="258"/>
      <c r="G70" s="258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161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57"/>
      <c r="B71" s="158"/>
      <c r="C71" s="259" t="s">
        <v>855</v>
      </c>
      <c r="D71" s="260"/>
      <c r="E71" s="260"/>
      <c r="F71" s="260"/>
      <c r="G71" s="2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161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57"/>
      <c r="B72" s="158"/>
      <c r="C72" s="259" t="s">
        <v>856</v>
      </c>
      <c r="D72" s="260"/>
      <c r="E72" s="260"/>
      <c r="F72" s="260"/>
      <c r="G72" s="2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161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57"/>
      <c r="B73" s="158"/>
      <c r="C73" s="200" t="s">
        <v>857</v>
      </c>
      <c r="D73" s="165"/>
      <c r="E73" s="166">
        <v>198.71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169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57"/>
      <c r="B74" s="158"/>
      <c r="C74" s="200" t="s">
        <v>858</v>
      </c>
      <c r="D74" s="165"/>
      <c r="E74" s="166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169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57"/>
      <c r="B75" s="158"/>
      <c r="C75" s="200" t="s">
        <v>859</v>
      </c>
      <c r="D75" s="165"/>
      <c r="E75" s="166">
        <v>11.513999999999999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169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57"/>
      <c r="B76" s="158"/>
      <c r="C76" s="200" t="s">
        <v>860</v>
      </c>
      <c r="D76" s="165"/>
      <c r="E76" s="166">
        <v>11.721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169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200" t="s">
        <v>861</v>
      </c>
      <c r="D77" s="165"/>
      <c r="E77" s="166">
        <v>10.746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169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57"/>
      <c r="B78" s="158"/>
      <c r="C78" s="201" t="s">
        <v>172</v>
      </c>
      <c r="D78" s="167"/>
      <c r="E78" s="168">
        <v>232.691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169</v>
      </c>
      <c r="AH78" s="150">
        <v>1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57"/>
      <c r="B79" s="158"/>
      <c r="C79" s="200" t="s">
        <v>862</v>
      </c>
      <c r="D79" s="165"/>
      <c r="E79" s="166">
        <v>23.269100000000002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169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80">
        <v>11</v>
      </c>
      <c r="B80" s="181" t="s">
        <v>863</v>
      </c>
      <c r="C80" s="198" t="s">
        <v>864</v>
      </c>
      <c r="D80" s="182" t="s">
        <v>166</v>
      </c>
      <c r="E80" s="183">
        <v>255.96010000000001</v>
      </c>
      <c r="F80" s="184"/>
      <c r="G80" s="185">
        <f>ROUND(E80*F80,2)</f>
        <v>0</v>
      </c>
      <c r="H80" s="184"/>
      <c r="I80" s="185">
        <f>ROUND(E80*H80,2)</f>
        <v>0</v>
      </c>
      <c r="J80" s="184"/>
      <c r="K80" s="185">
        <f>ROUND(E80*J80,2)</f>
        <v>0</v>
      </c>
      <c r="L80" s="185">
        <v>21</v>
      </c>
      <c r="M80" s="185">
        <f>G80*(1+L80/100)</f>
        <v>0</v>
      </c>
      <c r="N80" s="185">
        <v>1.0000000000000001E-5</v>
      </c>
      <c r="O80" s="185">
        <f>ROUND(E80*N80,2)</f>
        <v>0</v>
      </c>
      <c r="P80" s="185">
        <v>0</v>
      </c>
      <c r="Q80" s="185">
        <f>ROUND(E80*P80,2)</f>
        <v>0</v>
      </c>
      <c r="R80" s="185"/>
      <c r="S80" s="185" t="s">
        <v>157</v>
      </c>
      <c r="T80" s="186" t="s">
        <v>158</v>
      </c>
      <c r="U80" s="160">
        <v>7.0000000000000007E-2</v>
      </c>
      <c r="V80" s="160">
        <f>ROUND(E80*U80,2)</f>
        <v>17.920000000000002</v>
      </c>
      <c r="W80" s="160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250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57"/>
      <c r="B81" s="158"/>
      <c r="C81" s="257" t="s">
        <v>865</v>
      </c>
      <c r="D81" s="258"/>
      <c r="E81" s="258"/>
      <c r="F81" s="258"/>
      <c r="G81" s="258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161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57"/>
      <c r="B82" s="158"/>
      <c r="C82" s="259" t="s">
        <v>866</v>
      </c>
      <c r="D82" s="260"/>
      <c r="E82" s="260"/>
      <c r="F82" s="260"/>
      <c r="G82" s="2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161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57"/>
      <c r="B83" s="158"/>
      <c r="C83" s="259" t="s">
        <v>867</v>
      </c>
      <c r="D83" s="260"/>
      <c r="E83" s="260"/>
      <c r="F83" s="260"/>
      <c r="G83" s="2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161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57"/>
      <c r="B84" s="158"/>
      <c r="C84" s="200" t="s">
        <v>857</v>
      </c>
      <c r="D84" s="165"/>
      <c r="E84" s="166">
        <v>198.71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169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57"/>
      <c r="B85" s="158"/>
      <c r="C85" s="200" t="s">
        <v>858</v>
      </c>
      <c r="D85" s="165"/>
      <c r="E85" s="166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169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57"/>
      <c r="B86" s="158"/>
      <c r="C86" s="200" t="s">
        <v>859</v>
      </c>
      <c r="D86" s="165"/>
      <c r="E86" s="166">
        <v>11.513999999999999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169</v>
      </c>
      <c r="AH86" s="150">
        <v>0</v>
      </c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200" t="s">
        <v>860</v>
      </c>
      <c r="D87" s="165"/>
      <c r="E87" s="166">
        <v>11.721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169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57"/>
      <c r="B88" s="158"/>
      <c r="C88" s="200" t="s">
        <v>861</v>
      </c>
      <c r="D88" s="165"/>
      <c r="E88" s="166">
        <v>10.746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169</v>
      </c>
      <c r="AH88" s="150">
        <v>0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57"/>
      <c r="B89" s="158"/>
      <c r="C89" s="201" t="s">
        <v>172</v>
      </c>
      <c r="D89" s="167"/>
      <c r="E89" s="168">
        <v>232.691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169</v>
      </c>
      <c r="AH89" s="150">
        <v>1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57"/>
      <c r="B90" s="158"/>
      <c r="C90" s="200" t="s">
        <v>862</v>
      </c>
      <c r="D90" s="165"/>
      <c r="E90" s="166">
        <v>23.269100000000002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169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ht="22.5" outlineLevel="1" x14ac:dyDescent="0.2">
      <c r="A91" s="180">
        <v>12</v>
      </c>
      <c r="B91" s="181" t="s">
        <v>868</v>
      </c>
      <c r="C91" s="272" t="s">
        <v>869</v>
      </c>
      <c r="D91" s="182" t="s">
        <v>166</v>
      </c>
      <c r="E91" s="183">
        <v>417.30040000000002</v>
      </c>
      <c r="F91" s="184"/>
      <c r="G91" s="185">
        <f>ROUND(E91*F91,2)</f>
        <v>0</v>
      </c>
      <c r="H91" s="184"/>
      <c r="I91" s="185">
        <f>ROUND(E91*H91,2)</f>
        <v>0</v>
      </c>
      <c r="J91" s="184"/>
      <c r="K91" s="185">
        <f>ROUND(E91*J91,2)</f>
        <v>0</v>
      </c>
      <c r="L91" s="185">
        <v>21</v>
      </c>
      <c r="M91" s="185">
        <f>G91*(1+L91/100)</f>
        <v>0</v>
      </c>
      <c r="N91" s="185">
        <v>4.7999999999999996E-3</v>
      </c>
      <c r="O91" s="185">
        <f>ROUND(E91*N91,2)</f>
        <v>2</v>
      </c>
      <c r="P91" s="185">
        <v>0</v>
      </c>
      <c r="Q91" s="185">
        <f>ROUND(E91*P91,2)</f>
        <v>0</v>
      </c>
      <c r="R91" s="185" t="s">
        <v>280</v>
      </c>
      <c r="S91" s="185" t="s">
        <v>167</v>
      </c>
      <c r="T91" s="186" t="s">
        <v>167</v>
      </c>
      <c r="U91" s="160">
        <v>0</v>
      </c>
      <c r="V91" s="160">
        <f>ROUND(E91*U91,2)</f>
        <v>0</v>
      </c>
      <c r="W91" s="160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281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57"/>
      <c r="B92" s="158"/>
      <c r="C92" s="200" t="s">
        <v>828</v>
      </c>
      <c r="D92" s="165"/>
      <c r="E92" s="166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169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57"/>
      <c r="B93" s="158"/>
      <c r="C93" s="200" t="s">
        <v>870</v>
      </c>
      <c r="D93" s="165"/>
      <c r="E93" s="166">
        <v>8.0110799999999998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169</v>
      </c>
      <c r="AH93" s="150">
        <v>0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">
      <c r="A94" s="157"/>
      <c r="B94" s="158"/>
      <c r="C94" s="200" t="s">
        <v>871</v>
      </c>
      <c r="D94" s="165"/>
      <c r="E94" s="166">
        <v>33.957000000000001</v>
      </c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169</v>
      </c>
      <c r="AH94" s="150">
        <v>0</v>
      </c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57"/>
      <c r="B95" s="158"/>
      <c r="C95" s="200" t="s">
        <v>872</v>
      </c>
      <c r="D95" s="165"/>
      <c r="E95" s="166">
        <v>8.9302499999999991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169</v>
      </c>
      <c r="AH95" s="150">
        <v>0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57"/>
      <c r="B96" s="158"/>
      <c r="C96" s="201" t="s">
        <v>172</v>
      </c>
      <c r="D96" s="167"/>
      <c r="E96" s="168">
        <v>50.898330000000001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169</v>
      </c>
      <c r="AH96" s="150">
        <v>1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57"/>
      <c r="B97" s="158"/>
      <c r="C97" s="200" t="s">
        <v>832</v>
      </c>
      <c r="D97" s="165"/>
      <c r="E97" s="166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169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57"/>
      <c r="B98" s="158"/>
      <c r="C98" s="200" t="s">
        <v>873</v>
      </c>
      <c r="D98" s="165"/>
      <c r="E98" s="166">
        <v>102.01496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169</v>
      </c>
      <c r="AH98" s="150">
        <v>0</v>
      </c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57"/>
      <c r="B99" s="158"/>
      <c r="C99" s="200" t="s">
        <v>874</v>
      </c>
      <c r="D99" s="165"/>
      <c r="E99" s="166">
        <v>7.4130000000000003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169</v>
      </c>
      <c r="AH99" s="150">
        <v>0</v>
      </c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">
      <c r="A100" s="157"/>
      <c r="B100" s="158"/>
      <c r="C100" s="200" t="s">
        <v>875</v>
      </c>
      <c r="D100" s="165"/>
      <c r="E100" s="166">
        <v>117.90749</v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169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57"/>
      <c r="B101" s="158"/>
      <c r="C101" s="200" t="s">
        <v>876</v>
      </c>
      <c r="D101" s="165"/>
      <c r="E101" s="166">
        <v>29.738099999999999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169</v>
      </c>
      <c r="AH101" s="150">
        <v>0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">
      <c r="A102" s="157"/>
      <c r="B102" s="158"/>
      <c r="C102" s="200" t="s">
        <v>877</v>
      </c>
      <c r="D102" s="165"/>
      <c r="E102" s="166">
        <v>81.810119999999998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169</v>
      </c>
      <c r="AH102" s="150">
        <v>0</v>
      </c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">
      <c r="A103" s="157"/>
      <c r="B103" s="158"/>
      <c r="C103" s="200" t="s">
        <v>878</v>
      </c>
      <c r="D103" s="165"/>
      <c r="E103" s="166">
        <v>27.5184</v>
      </c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169</v>
      </c>
      <c r="AH103" s="150">
        <v>0</v>
      </c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57"/>
      <c r="B104" s="158"/>
      <c r="C104" s="201" t="s">
        <v>172</v>
      </c>
      <c r="D104" s="167"/>
      <c r="E104" s="168">
        <v>366.40206999999998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169</v>
      </c>
      <c r="AH104" s="150">
        <v>1</v>
      </c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ht="22.5" outlineLevel="1" x14ac:dyDescent="0.2">
      <c r="A105" s="180">
        <v>13</v>
      </c>
      <c r="B105" s="181" t="s">
        <v>879</v>
      </c>
      <c r="C105" s="272" t="s">
        <v>880</v>
      </c>
      <c r="D105" s="182" t="s">
        <v>166</v>
      </c>
      <c r="E105" s="183">
        <v>23.033329999999999</v>
      </c>
      <c r="F105" s="184"/>
      <c r="G105" s="185">
        <f>ROUND(E105*F105,2)</f>
        <v>0</v>
      </c>
      <c r="H105" s="184"/>
      <c r="I105" s="185">
        <f>ROUND(E105*H105,2)</f>
        <v>0</v>
      </c>
      <c r="J105" s="184"/>
      <c r="K105" s="185">
        <f>ROUND(E105*J105,2)</f>
        <v>0</v>
      </c>
      <c r="L105" s="185">
        <v>21</v>
      </c>
      <c r="M105" s="185">
        <f>G105*(1+L105/100)</f>
        <v>0</v>
      </c>
      <c r="N105" s="185">
        <v>5.5999999999999999E-3</v>
      </c>
      <c r="O105" s="185">
        <f>ROUND(E105*N105,2)</f>
        <v>0.13</v>
      </c>
      <c r="P105" s="185">
        <v>0</v>
      </c>
      <c r="Q105" s="185">
        <f>ROUND(E105*P105,2)</f>
        <v>0</v>
      </c>
      <c r="R105" s="185" t="s">
        <v>280</v>
      </c>
      <c r="S105" s="185" t="s">
        <v>167</v>
      </c>
      <c r="T105" s="186" t="s">
        <v>167</v>
      </c>
      <c r="U105" s="160">
        <v>0</v>
      </c>
      <c r="V105" s="160">
        <f>ROUND(E105*U105,2)</f>
        <v>0</v>
      </c>
      <c r="W105" s="16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281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57"/>
      <c r="B106" s="158"/>
      <c r="C106" s="200" t="s">
        <v>820</v>
      </c>
      <c r="D106" s="165"/>
      <c r="E106" s="166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169</v>
      </c>
      <c r="AH106" s="150">
        <v>0</v>
      </c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57"/>
      <c r="B107" s="158"/>
      <c r="C107" s="200" t="s">
        <v>881</v>
      </c>
      <c r="D107" s="165"/>
      <c r="E107" s="166">
        <v>24.377330000000001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169</v>
      </c>
      <c r="AH107" s="150">
        <v>0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57"/>
      <c r="B108" s="158"/>
      <c r="C108" s="200" t="s">
        <v>882</v>
      </c>
      <c r="D108" s="165"/>
      <c r="E108" s="166">
        <v>-1.3440000000000001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169</v>
      </c>
      <c r="AH108" s="150">
        <v>0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57">
        <v>14</v>
      </c>
      <c r="B109" s="158" t="s">
        <v>883</v>
      </c>
      <c r="C109" s="206" t="s">
        <v>884</v>
      </c>
      <c r="D109" s="159" t="s">
        <v>0</v>
      </c>
      <c r="E109" s="195"/>
      <c r="F109" s="161"/>
      <c r="G109" s="160">
        <f>ROUND(E109*F109,2)</f>
        <v>0</v>
      </c>
      <c r="H109" s="161"/>
      <c r="I109" s="160">
        <f>ROUND(E109*H109,2)</f>
        <v>0</v>
      </c>
      <c r="J109" s="161"/>
      <c r="K109" s="160">
        <f>ROUND(E109*J109,2)</f>
        <v>0</v>
      </c>
      <c r="L109" s="160">
        <v>21</v>
      </c>
      <c r="M109" s="160">
        <f>G109*(1+L109/100)</f>
        <v>0</v>
      </c>
      <c r="N109" s="160">
        <v>0</v>
      </c>
      <c r="O109" s="160">
        <f>ROUND(E109*N109,2)</f>
        <v>0</v>
      </c>
      <c r="P109" s="160">
        <v>0</v>
      </c>
      <c r="Q109" s="160">
        <f>ROUND(E109*P109,2)</f>
        <v>0</v>
      </c>
      <c r="R109" s="160" t="s">
        <v>848</v>
      </c>
      <c r="S109" s="160" t="s">
        <v>167</v>
      </c>
      <c r="T109" s="160" t="s">
        <v>167</v>
      </c>
      <c r="U109" s="160">
        <v>0</v>
      </c>
      <c r="V109" s="160">
        <f>ROUND(E109*U109,2)</f>
        <v>0</v>
      </c>
      <c r="W109" s="16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256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57"/>
      <c r="B110" s="158"/>
      <c r="C110" s="270" t="s">
        <v>555</v>
      </c>
      <c r="D110" s="271"/>
      <c r="E110" s="271"/>
      <c r="F110" s="271"/>
      <c r="G110" s="271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252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x14ac:dyDescent="0.2">
      <c r="A111" s="174" t="s">
        <v>153</v>
      </c>
      <c r="B111" s="175" t="s">
        <v>107</v>
      </c>
      <c r="C111" s="197" t="s">
        <v>108</v>
      </c>
      <c r="D111" s="176"/>
      <c r="E111" s="177"/>
      <c r="F111" s="178"/>
      <c r="G111" s="178">
        <f>SUMIF(AG112:AG114,"&lt;&gt;NOR",G112:G114)</f>
        <v>0</v>
      </c>
      <c r="H111" s="178"/>
      <c r="I111" s="178">
        <f>SUM(I112:I114)</f>
        <v>0</v>
      </c>
      <c r="J111" s="178"/>
      <c r="K111" s="178">
        <f>SUM(K112:K114)</f>
        <v>0</v>
      </c>
      <c r="L111" s="178"/>
      <c r="M111" s="178">
        <f>SUM(M112:M114)</f>
        <v>0</v>
      </c>
      <c r="N111" s="178"/>
      <c r="O111" s="178">
        <f>SUM(O112:O114)</f>
        <v>0</v>
      </c>
      <c r="P111" s="178"/>
      <c r="Q111" s="178">
        <f>SUM(Q112:Q114)</f>
        <v>0</v>
      </c>
      <c r="R111" s="178"/>
      <c r="S111" s="178"/>
      <c r="T111" s="179"/>
      <c r="U111" s="173"/>
      <c r="V111" s="173">
        <f>SUM(V112:V114)</f>
        <v>0</v>
      </c>
      <c r="W111" s="173"/>
      <c r="AG111" t="s">
        <v>154</v>
      </c>
    </row>
    <row r="112" spans="1:60" outlineLevel="1" x14ac:dyDescent="0.2">
      <c r="A112" s="180">
        <v>15</v>
      </c>
      <c r="B112" s="181" t="s">
        <v>885</v>
      </c>
      <c r="C112" s="198" t="s">
        <v>886</v>
      </c>
      <c r="D112" s="182" t="s">
        <v>887</v>
      </c>
      <c r="E112" s="183">
        <v>48.125</v>
      </c>
      <c r="F112" s="184"/>
      <c r="G112" s="185">
        <f>ROUND(E112*F112,2)</f>
        <v>0</v>
      </c>
      <c r="H112" s="184"/>
      <c r="I112" s="185">
        <f>ROUND(E112*H112,2)</f>
        <v>0</v>
      </c>
      <c r="J112" s="184"/>
      <c r="K112" s="185">
        <f>ROUND(E112*J112,2)</f>
        <v>0</v>
      </c>
      <c r="L112" s="185">
        <v>21</v>
      </c>
      <c r="M112" s="185">
        <f>G112*(1+L112/100)</f>
        <v>0</v>
      </c>
      <c r="N112" s="185">
        <v>4.0000000000000003E-5</v>
      </c>
      <c r="O112" s="185">
        <f>ROUND(E112*N112,2)</f>
        <v>0</v>
      </c>
      <c r="P112" s="185">
        <v>0</v>
      </c>
      <c r="Q112" s="185">
        <f>ROUND(E112*P112,2)</f>
        <v>0</v>
      </c>
      <c r="R112" s="185"/>
      <c r="S112" s="185" t="s">
        <v>157</v>
      </c>
      <c r="T112" s="186" t="s">
        <v>158</v>
      </c>
      <c r="U112" s="160">
        <v>0</v>
      </c>
      <c r="V112" s="160">
        <f>ROUND(E112*U112,2)</f>
        <v>0</v>
      </c>
      <c r="W112" s="16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260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ht="45" outlineLevel="1" x14ac:dyDescent="0.2">
      <c r="A113" s="157"/>
      <c r="B113" s="158"/>
      <c r="C113" s="257" t="s">
        <v>888</v>
      </c>
      <c r="D113" s="258"/>
      <c r="E113" s="258"/>
      <c r="F113" s="258"/>
      <c r="G113" s="258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161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87" t="str">
        <f>C113</f>
        <v>o	budou provedeny revizní lávky v prostoru půdy nad 2NP z OSB desek v tl. 25 mm, šířka 800 mm. Pro záklop bude využito pomocného křížového roštu z OSB desek základní výšky min. 200 mm a impregnovaných dřevěných latí. OSB desky se zasouvají křížem ve drážkách vyfrézovaných s roztečí po 625 mm. Z vrchu bude na desky rozmístěn pomocný laťový rošt 50x30 mm s roztečí po 625 mm a  na ně přikotven vrchní záklop.</v>
      </c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">
      <c r="A114" s="157"/>
      <c r="B114" s="158"/>
      <c r="C114" s="200" t="s">
        <v>889</v>
      </c>
      <c r="D114" s="165"/>
      <c r="E114" s="166">
        <v>48.125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169</v>
      </c>
      <c r="AH114" s="150">
        <v>0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x14ac:dyDescent="0.2">
      <c r="A115" s="174" t="s">
        <v>153</v>
      </c>
      <c r="B115" s="175" t="s">
        <v>119</v>
      </c>
      <c r="C115" s="197" t="s">
        <v>120</v>
      </c>
      <c r="D115" s="176"/>
      <c r="E115" s="177"/>
      <c r="F115" s="178"/>
      <c r="G115" s="178">
        <f>SUMIF(AG116:AG120,"&lt;&gt;NOR",G116:G120)</f>
        <v>0</v>
      </c>
      <c r="H115" s="178"/>
      <c r="I115" s="178">
        <f>SUM(I116:I120)</f>
        <v>0</v>
      </c>
      <c r="J115" s="178"/>
      <c r="K115" s="178">
        <f>SUM(K116:K120)</f>
        <v>0</v>
      </c>
      <c r="L115" s="178"/>
      <c r="M115" s="178">
        <f>SUM(M116:M120)</f>
        <v>0</v>
      </c>
      <c r="N115" s="178"/>
      <c r="O115" s="178">
        <f>SUM(O116:O120)</f>
        <v>0.01</v>
      </c>
      <c r="P115" s="178"/>
      <c r="Q115" s="178">
        <f>SUM(Q116:Q120)</f>
        <v>0</v>
      </c>
      <c r="R115" s="178"/>
      <c r="S115" s="178"/>
      <c r="T115" s="179"/>
      <c r="U115" s="173"/>
      <c r="V115" s="173">
        <f>SUM(V116:V120)</f>
        <v>0</v>
      </c>
      <c r="W115" s="173"/>
      <c r="AG115" t="s">
        <v>154</v>
      </c>
    </row>
    <row r="116" spans="1:60" outlineLevel="1" x14ac:dyDescent="0.2">
      <c r="A116" s="180">
        <v>16</v>
      </c>
      <c r="B116" s="181" t="s">
        <v>811</v>
      </c>
      <c r="C116" s="198" t="s">
        <v>812</v>
      </c>
      <c r="D116" s="182" t="s">
        <v>166</v>
      </c>
      <c r="E116" s="183">
        <v>21.936499999999999</v>
      </c>
      <c r="F116" s="184"/>
      <c r="G116" s="185">
        <f>ROUND(E116*F116,2)</f>
        <v>0</v>
      </c>
      <c r="H116" s="184"/>
      <c r="I116" s="185">
        <f>ROUND(E116*H116,2)</f>
        <v>0</v>
      </c>
      <c r="J116" s="184"/>
      <c r="K116" s="185">
        <f>ROUND(E116*J116,2)</f>
        <v>0</v>
      </c>
      <c r="L116" s="185">
        <v>21</v>
      </c>
      <c r="M116" s="185">
        <f>G116*(1+L116/100)</f>
        <v>0</v>
      </c>
      <c r="N116" s="185">
        <v>3.8000000000000002E-4</v>
      </c>
      <c r="O116" s="185">
        <f>ROUND(E116*N116,2)</f>
        <v>0.01</v>
      </c>
      <c r="P116" s="185">
        <v>0</v>
      </c>
      <c r="Q116" s="185">
        <f>ROUND(E116*P116,2)</f>
        <v>0</v>
      </c>
      <c r="R116" s="185"/>
      <c r="S116" s="185" t="s">
        <v>157</v>
      </c>
      <c r="T116" s="186" t="s">
        <v>158</v>
      </c>
      <c r="U116" s="160">
        <v>0</v>
      </c>
      <c r="V116" s="160">
        <f>ROUND(E116*U116,2)</f>
        <v>0</v>
      </c>
      <c r="W116" s="16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813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57"/>
      <c r="B117" s="158"/>
      <c r="C117" s="257" t="s">
        <v>814</v>
      </c>
      <c r="D117" s="258"/>
      <c r="E117" s="258"/>
      <c r="F117" s="258"/>
      <c r="G117" s="258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161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">
      <c r="A118" s="157"/>
      <c r="B118" s="158"/>
      <c r="C118" s="200" t="s">
        <v>820</v>
      </c>
      <c r="D118" s="165"/>
      <c r="E118" s="166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169</v>
      </c>
      <c r="AH118" s="150">
        <v>0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">
      <c r="A119" s="157"/>
      <c r="B119" s="158"/>
      <c r="C119" s="200" t="s">
        <v>821</v>
      </c>
      <c r="D119" s="165"/>
      <c r="E119" s="166">
        <v>23.2165</v>
      </c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169</v>
      </c>
      <c r="AH119" s="150">
        <v>0</v>
      </c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">
      <c r="A120" s="157"/>
      <c r="B120" s="158"/>
      <c r="C120" s="200" t="s">
        <v>822</v>
      </c>
      <c r="D120" s="165"/>
      <c r="E120" s="166">
        <v>-1.28</v>
      </c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169</v>
      </c>
      <c r="AH120" s="150">
        <v>0</v>
      </c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x14ac:dyDescent="0.2">
      <c r="A121" s="5"/>
      <c r="B121" s="6"/>
      <c r="C121" s="207"/>
      <c r="D121" s="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AE121">
        <v>15</v>
      </c>
      <c r="AF121">
        <v>21</v>
      </c>
    </row>
    <row r="122" spans="1:60" x14ac:dyDescent="0.2">
      <c r="A122" s="153"/>
      <c r="B122" s="154" t="s">
        <v>29</v>
      </c>
      <c r="C122" s="208"/>
      <c r="D122" s="155"/>
      <c r="E122" s="156"/>
      <c r="F122" s="156"/>
      <c r="G122" s="196">
        <f>G8+G13+G16+G21+G28+G43+G49+G111+G115</f>
        <v>0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AE122">
        <f>SUMIF(L7:L120,AE121,G7:G120)</f>
        <v>0</v>
      </c>
      <c r="AF122">
        <f>SUMIF(L7:L120,AF121,G7:G120)</f>
        <v>0</v>
      </c>
      <c r="AG122" t="s">
        <v>311</v>
      </c>
    </row>
    <row r="123" spans="1:60" x14ac:dyDescent="0.2">
      <c r="C123" s="209"/>
      <c r="D123" s="141"/>
      <c r="AG123" t="s">
        <v>312</v>
      </c>
    </row>
    <row r="124" spans="1:60" x14ac:dyDescent="0.2">
      <c r="D124" s="141"/>
    </row>
    <row r="125" spans="1:60" x14ac:dyDescent="0.2">
      <c r="D125" s="141"/>
    </row>
    <row r="126" spans="1:60" x14ac:dyDescent="0.2">
      <c r="D126" s="141"/>
    </row>
    <row r="127" spans="1:60" x14ac:dyDescent="0.2">
      <c r="D127" s="141"/>
    </row>
    <row r="128" spans="1:60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algorithmName="SHA-512" hashValue="zSl/djbspCd+Ff4jOTtMnMASZn95XcxqAKbFGuRUy75dhyNC07Z0+tCS0/h+nEQamu+1ehhxk0/Ux7r4OguNyA==" saltValue="zvY0cftZZs8YKYEG8ui/NQ==" spinCount="100000" sheet="1" objects="1" scenarios="1"/>
  <mergeCells count="20">
    <mergeCell ref="C70:G70"/>
    <mergeCell ref="A1:G1"/>
    <mergeCell ref="C2:G2"/>
    <mergeCell ref="C3:G3"/>
    <mergeCell ref="C4:G4"/>
    <mergeCell ref="C10:G10"/>
    <mergeCell ref="C12:G12"/>
    <mergeCell ref="C23:G23"/>
    <mergeCell ref="C24:G24"/>
    <mergeCell ref="C45:G45"/>
    <mergeCell ref="C47:G47"/>
    <mergeCell ref="C65:G65"/>
    <mergeCell ref="C113:G113"/>
    <mergeCell ref="C117:G117"/>
    <mergeCell ref="C71:G71"/>
    <mergeCell ref="C72:G72"/>
    <mergeCell ref="C81:G81"/>
    <mergeCell ref="C82:G82"/>
    <mergeCell ref="C83:G83"/>
    <mergeCell ref="C110:G110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128</v>
      </c>
      <c r="B1" s="263"/>
      <c r="C1" s="263"/>
      <c r="D1" s="263"/>
      <c r="E1" s="263"/>
      <c r="F1" s="263"/>
      <c r="G1" s="263"/>
      <c r="AG1" t="s">
        <v>129</v>
      </c>
    </row>
    <row r="2" spans="1:60" ht="24.95" customHeight="1" x14ac:dyDescent="0.2">
      <c r="A2" s="142" t="s">
        <v>7</v>
      </c>
      <c r="B2" s="77" t="s">
        <v>43</v>
      </c>
      <c r="C2" s="264" t="s">
        <v>44</v>
      </c>
      <c r="D2" s="265"/>
      <c r="E2" s="265"/>
      <c r="F2" s="265"/>
      <c r="G2" s="266"/>
      <c r="AG2" t="s">
        <v>130</v>
      </c>
    </row>
    <row r="3" spans="1:60" ht="24.95" customHeight="1" x14ac:dyDescent="0.2">
      <c r="A3" s="142" t="s">
        <v>8</v>
      </c>
      <c r="B3" s="77" t="s">
        <v>46</v>
      </c>
      <c r="C3" s="264" t="s">
        <v>47</v>
      </c>
      <c r="D3" s="265"/>
      <c r="E3" s="265"/>
      <c r="F3" s="265"/>
      <c r="G3" s="266"/>
      <c r="AC3" s="89" t="s">
        <v>130</v>
      </c>
      <c r="AG3" t="s">
        <v>131</v>
      </c>
    </row>
    <row r="4" spans="1:60" ht="24.95" customHeight="1" x14ac:dyDescent="0.2">
      <c r="A4" s="143" t="s">
        <v>9</v>
      </c>
      <c r="B4" s="144" t="s">
        <v>55</v>
      </c>
      <c r="C4" s="267" t="s">
        <v>56</v>
      </c>
      <c r="D4" s="268"/>
      <c r="E4" s="268"/>
      <c r="F4" s="268"/>
      <c r="G4" s="269"/>
      <c r="AG4" t="s">
        <v>132</v>
      </c>
    </row>
    <row r="5" spans="1:60" x14ac:dyDescent="0.2">
      <c r="D5" s="141"/>
    </row>
    <row r="6" spans="1:60" ht="38.25" x14ac:dyDescent="0.2">
      <c r="A6" s="146" t="s">
        <v>133</v>
      </c>
      <c r="B6" s="148" t="s">
        <v>134</v>
      </c>
      <c r="C6" s="148" t="s">
        <v>135</v>
      </c>
      <c r="D6" s="147" t="s">
        <v>136</v>
      </c>
      <c r="E6" s="146" t="s">
        <v>137</v>
      </c>
      <c r="F6" s="145" t="s">
        <v>138</v>
      </c>
      <c r="G6" s="146" t="s">
        <v>29</v>
      </c>
      <c r="H6" s="149" t="s">
        <v>30</v>
      </c>
      <c r="I6" s="149" t="s">
        <v>139</v>
      </c>
      <c r="J6" s="149" t="s">
        <v>31</v>
      </c>
      <c r="K6" s="149" t="s">
        <v>140</v>
      </c>
      <c r="L6" s="149" t="s">
        <v>141</v>
      </c>
      <c r="M6" s="149" t="s">
        <v>142</v>
      </c>
      <c r="N6" s="149" t="s">
        <v>143</v>
      </c>
      <c r="O6" s="149" t="s">
        <v>144</v>
      </c>
      <c r="P6" s="149" t="s">
        <v>145</v>
      </c>
      <c r="Q6" s="149" t="s">
        <v>146</v>
      </c>
      <c r="R6" s="149" t="s">
        <v>147</v>
      </c>
      <c r="S6" s="149" t="s">
        <v>148</v>
      </c>
      <c r="T6" s="149" t="s">
        <v>149</v>
      </c>
      <c r="U6" s="149" t="s">
        <v>150</v>
      </c>
      <c r="V6" s="149" t="s">
        <v>151</v>
      </c>
      <c r="W6" s="149" t="s">
        <v>152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74" t="s">
        <v>153</v>
      </c>
      <c r="B8" s="175" t="s">
        <v>65</v>
      </c>
      <c r="C8" s="197" t="s">
        <v>66</v>
      </c>
      <c r="D8" s="176"/>
      <c r="E8" s="177"/>
      <c r="F8" s="178"/>
      <c r="G8" s="178">
        <f>SUMIF(AG9:AG12,"&lt;&gt;NOR",G9:G12)</f>
        <v>0</v>
      </c>
      <c r="H8" s="178"/>
      <c r="I8" s="178">
        <f>SUM(I9:I12)</f>
        <v>0</v>
      </c>
      <c r="J8" s="178"/>
      <c r="K8" s="178">
        <f>SUM(K9:K12)</f>
        <v>0</v>
      </c>
      <c r="L8" s="178"/>
      <c r="M8" s="178">
        <f>SUM(M9:M12)</f>
        <v>0</v>
      </c>
      <c r="N8" s="178"/>
      <c r="O8" s="178">
        <f>SUM(O9:O12)</f>
        <v>0</v>
      </c>
      <c r="P8" s="178"/>
      <c r="Q8" s="178">
        <f>SUM(Q9:Q12)</f>
        <v>0</v>
      </c>
      <c r="R8" s="178"/>
      <c r="S8" s="178"/>
      <c r="T8" s="179"/>
      <c r="U8" s="173"/>
      <c r="V8" s="173">
        <f>SUM(V9:V12)</f>
        <v>0</v>
      </c>
      <c r="W8" s="173"/>
      <c r="AG8" t="s">
        <v>154</v>
      </c>
    </row>
    <row r="9" spans="1:60" outlineLevel="1" x14ac:dyDescent="0.2">
      <c r="A9" s="180">
        <v>1</v>
      </c>
      <c r="B9" s="181" t="s">
        <v>155</v>
      </c>
      <c r="C9" s="198" t="s">
        <v>156</v>
      </c>
      <c r="D9" s="182"/>
      <c r="E9" s="183">
        <v>0</v>
      </c>
      <c r="F9" s="184"/>
      <c r="G9" s="185">
        <f>ROUND(E9*F9,2)</f>
        <v>0</v>
      </c>
      <c r="H9" s="184"/>
      <c r="I9" s="185">
        <f>ROUND(E9*H9,2)</f>
        <v>0</v>
      </c>
      <c r="J9" s="184"/>
      <c r="K9" s="185">
        <f>ROUND(E9*J9,2)</f>
        <v>0</v>
      </c>
      <c r="L9" s="185">
        <v>21</v>
      </c>
      <c r="M9" s="185">
        <f>G9*(1+L9/100)</f>
        <v>0</v>
      </c>
      <c r="N9" s="185">
        <v>0</v>
      </c>
      <c r="O9" s="185">
        <f>ROUND(E9*N9,2)</f>
        <v>0</v>
      </c>
      <c r="P9" s="185">
        <v>0</v>
      </c>
      <c r="Q9" s="185">
        <f>ROUND(E9*P9,2)</f>
        <v>0</v>
      </c>
      <c r="R9" s="185"/>
      <c r="S9" s="185" t="s">
        <v>157</v>
      </c>
      <c r="T9" s="186" t="s">
        <v>158</v>
      </c>
      <c r="U9" s="160">
        <v>0</v>
      </c>
      <c r="V9" s="160">
        <f>ROUND(E9*U9,2)</f>
        <v>0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159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22.5" outlineLevel="1" x14ac:dyDescent="0.2">
      <c r="A10" s="157"/>
      <c r="B10" s="158"/>
      <c r="C10" s="257" t="s">
        <v>160</v>
      </c>
      <c r="D10" s="258"/>
      <c r="E10" s="258"/>
      <c r="F10" s="258"/>
      <c r="G10" s="25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161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87" t="str">
        <f>C10</f>
        <v>Rozpočet je zpracován dle projektové dokumentace "SNÍŽENÍ ENERGETICKÉ NÁROČNOSTI BUDOVY D NEMOCNICE HUSTOPEČE" - technické zprávy, výkresové dokumentace, požárně bezpečnostního řešení.</v>
      </c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99" t="s">
        <v>162</v>
      </c>
      <c r="D11" s="162"/>
      <c r="E11" s="163"/>
      <c r="F11" s="164"/>
      <c r="G11" s="164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161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2.5" outlineLevel="1" x14ac:dyDescent="0.2">
      <c r="A12" s="157"/>
      <c r="B12" s="158"/>
      <c r="C12" s="259" t="s">
        <v>163</v>
      </c>
      <c r="D12" s="260"/>
      <c r="E12" s="260"/>
      <c r="F12" s="260"/>
      <c r="G12" s="2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161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87" t="str">
        <f>C12</f>
        <v>Všechny vlastní položky jsou oceněny jako kompletizované, včetně všech potřebných prací a materiálů, včetně lešení, přesunu hmot, likvidace suti atd.</v>
      </c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74" t="s">
        <v>153</v>
      </c>
      <c r="B13" s="175" t="s">
        <v>67</v>
      </c>
      <c r="C13" s="197" t="s">
        <v>68</v>
      </c>
      <c r="D13" s="176"/>
      <c r="E13" s="177"/>
      <c r="F13" s="178"/>
      <c r="G13" s="178">
        <f>SUMIF(AG14:AG69,"&lt;&gt;NOR",G14:G69)</f>
        <v>0</v>
      </c>
      <c r="H13" s="178"/>
      <c r="I13" s="178">
        <f>SUM(I14:I69)</f>
        <v>0</v>
      </c>
      <c r="J13" s="178"/>
      <c r="K13" s="178">
        <f>SUM(K14:K69)</f>
        <v>0</v>
      </c>
      <c r="L13" s="178"/>
      <c r="M13" s="178">
        <f>SUM(M14:M69)</f>
        <v>0</v>
      </c>
      <c r="N13" s="178"/>
      <c r="O13" s="178">
        <f>SUM(O14:O69)</f>
        <v>0</v>
      </c>
      <c r="P13" s="178"/>
      <c r="Q13" s="178">
        <f>SUM(Q14:Q69)</f>
        <v>7.91</v>
      </c>
      <c r="R13" s="178"/>
      <c r="S13" s="178"/>
      <c r="T13" s="179"/>
      <c r="U13" s="173"/>
      <c r="V13" s="173">
        <f>SUM(V14:V69)</f>
        <v>5.09</v>
      </c>
      <c r="W13" s="173"/>
      <c r="AG13" t="s">
        <v>154</v>
      </c>
    </row>
    <row r="14" spans="1:60" ht="22.5" outlineLevel="1" x14ac:dyDescent="0.2">
      <c r="A14" s="180">
        <v>2</v>
      </c>
      <c r="B14" s="181" t="s">
        <v>890</v>
      </c>
      <c r="C14" s="198" t="s">
        <v>891</v>
      </c>
      <c r="D14" s="182" t="s">
        <v>166</v>
      </c>
      <c r="E14" s="183">
        <v>10.032500000000001</v>
      </c>
      <c r="F14" s="184"/>
      <c r="G14" s="185">
        <f>ROUND(E14*F14,2)</f>
        <v>0</v>
      </c>
      <c r="H14" s="184"/>
      <c r="I14" s="185">
        <f>ROUND(E14*H14,2)</f>
        <v>0</v>
      </c>
      <c r="J14" s="184"/>
      <c r="K14" s="185">
        <f>ROUND(E14*J14,2)</f>
        <v>0</v>
      </c>
      <c r="L14" s="185">
        <v>21</v>
      </c>
      <c r="M14" s="185">
        <f>G14*(1+L14/100)</f>
        <v>0</v>
      </c>
      <c r="N14" s="185">
        <v>0</v>
      </c>
      <c r="O14" s="185">
        <f>ROUND(E14*N14,2)</f>
        <v>0</v>
      </c>
      <c r="P14" s="185">
        <v>0.22500000000000001</v>
      </c>
      <c r="Q14" s="185">
        <f>ROUND(E14*P14,2)</f>
        <v>2.2599999999999998</v>
      </c>
      <c r="R14" s="185" t="s">
        <v>892</v>
      </c>
      <c r="S14" s="185" t="s">
        <v>167</v>
      </c>
      <c r="T14" s="186" t="s">
        <v>167</v>
      </c>
      <c r="U14" s="160">
        <v>0.14199999999999999</v>
      </c>
      <c r="V14" s="160">
        <f>ROUND(E14*U14,2)</f>
        <v>1.42</v>
      </c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250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261" t="s">
        <v>893</v>
      </c>
      <c r="D15" s="262"/>
      <c r="E15" s="262"/>
      <c r="F15" s="262"/>
      <c r="G15" s="262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252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200" t="s">
        <v>894</v>
      </c>
      <c r="D16" s="165"/>
      <c r="E16" s="166">
        <v>10.032500000000001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169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80">
        <v>3</v>
      </c>
      <c r="B17" s="181" t="s">
        <v>895</v>
      </c>
      <c r="C17" s="198" t="s">
        <v>896</v>
      </c>
      <c r="D17" s="182" t="s">
        <v>318</v>
      </c>
      <c r="E17" s="183">
        <v>25.677</v>
      </c>
      <c r="F17" s="184"/>
      <c r="G17" s="185">
        <f>ROUND(E17*F17,2)</f>
        <v>0</v>
      </c>
      <c r="H17" s="184"/>
      <c r="I17" s="185">
        <f>ROUND(E17*H17,2)</f>
        <v>0</v>
      </c>
      <c r="J17" s="184"/>
      <c r="K17" s="185">
        <f>ROUND(E17*J17,2)</f>
        <v>0</v>
      </c>
      <c r="L17" s="185">
        <v>21</v>
      </c>
      <c r="M17" s="185">
        <f>G17*(1+L17/100)</f>
        <v>0</v>
      </c>
      <c r="N17" s="185">
        <v>0</v>
      </c>
      <c r="O17" s="185">
        <f>ROUND(E17*N17,2)</f>
        <v>0</v>
      </c>
      <c r="P17" s="185">
        <v>0.22</v>
      </c>
      <c r="Q17" s="185">
        <f>ROUND(E17*P17,2)</f>
        <v>5.65</v>
      </c>
      <c r="R17" s="185" t="s">
        <v>892</v>
      </c>
      <c r="S17" s="185" t="s">
        <v>167</v>
      </c>
      <c r="T17" s="186" t="s">
        <v>167</v>
      </c>
      <c r="U17" s="160">
        <v>0.14299999999999999</v>
      </c>
      <c r="V17" s="160">
        <f>ROUND(E17*U17,2)</f>
        <v>3.67</v>
      </c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250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261" t="s">
        <v>897</v>
      </c>
      <c r="D18" s="262"/>
      <c r="E18" s="262"/>
      <c r="F18" s="262"/>
      <c r="G18" s="262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252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200" t="s">
        <v>898</v>
      </c>
      <c r="D19" s="165"/>
      <c r="E19" s="166">
        <v>25.677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169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80">
        <v>4</v>
      </c>
      <c r="B20" s="181" t="s">
        <v>899</v>
      </c>
      <c r="C20" s="198" t="s">
        <v>900</v>
      </c>
      <c r="D20" s="182" t="s">
        <v>590</v>
      </c>
      <c r="E20" s="183">
        <v>25.542000000000002</v>
      </c>
      <c r="F20" s="184"/>
      <c r="G20" s="185">
        <f>ROUND(E20*F20,2)</f>
        <v>0</v>
      </c>
      <c r="H20" s="184"/>
      <c r="I20" s="185">
        <f>ROUND(E20*H20,2)</f>
        <v>0</v>
      </c>
      <c r="J20" s="184"/>
      <c r="K20" s="185">
        <f>ROUND(E20*J20,2)</f>
        <v>0</v>
      </c>
      <c r="L20" s="185">
        <v>21</v>
      </c>
      <c r="M20" s="185">
        <f>G20*(1+L20/100)</f>
        <v>0</v>
      </c>
      <c r="N20" s="185">
        <v>0</v>
      </c>
      <c r="O20" s="185">
        <f>ROUND(E20*N20,2)</f>
        <v>0</v>
      </c>
      <c r="P20" s="185">
        <v>0</v>
      </c>
      <c r="Q20" s="185">
        <f>ROUND(E20*P20,2)</f>
        <v>0</v>
      </c>
      <c r="R20" s="185"/>
      <c r="S20" s="185" t="s">
        <v>167</v>
      </c>
      <c r="T20" s="186" t="s">
        <v>167</v>
      </c>
      <c r="U20" s="160">
        <v>0</v>
      </c>
      <c r="V20" s="160">
        <f>ROUND(E20*U20,2)</f>
        <v>0</v>
      </c>
      <c r="W20" s="160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159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57"/>
      <c r="B21" s="158"/>
      <c r="C21" s="257" t="s">
        <v>901</v>
      </c>
      <c r="D21" s="258"/>
      <c r="E21" s="258"/>
      <c r="F21" s="258"/>
      <c r="G21" s="258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161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200" t="s">
        <v>902</v>
      </c>
      <c r="D22" s="165"/>
      <c r="E22" s="166">
        <v>0.192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169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200" t="s">
        <v>903</v>
      </c>
      <c r="D23" s="165"/>
      <c r="E23" s="166">
        <v>6.4889999999999999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169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200" t="s">
        <v>904</v>
      </c>
      <c r="D24" s="165"/>
      <c r="E24" s="166">
        <v>1.23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169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7"/>
      <c r="B25" s="158"/>
      <c r="C25" s="201" t="s">
        <v>172</v>
      </c>
      <c r="D25" s="167"/>
      <c r="E25" s="168">
        <v>7.9109999999999996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169</v>
      </c>
      <c r="AH25" s="150">
        <v>1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200" t="s">
        <v>173</v>
      </c>
      <c r="D26" s="165"/>
      <c r="E26" s="166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169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200" t="s">
        <v>905</v>
      </c>
      <c r="D27" s="165"/>
      <c r="E27" s="166">
        <v>0.70050000000000001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169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200" t="s">
        <v>906</v>
      </c>
      <c r="D28" s="165"/>
      <c r="E28" s="166">
        <v>3.0329999999999999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169</v>
      </c>
      <c r="AH28" s="150">
        <v>0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7"/>
      <c r="B29" s="158"/>
      <c r="C29" s="200" t="s">
        <v>907</v>
      </c>
      <c r="D29" s="165"/>
      <c r="E29" s="166">
        <v>1.506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169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201" t="s">
        <v>172</v>
      </c>
      <c r="D30" s="167"/>
      <c r="E30" s="168">
        <v>5.2394999999999996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169</v>
      </c>
      <c r="AH30" s="150">
        <v>1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7"/>
      <c r="B31" s="158"/>
      <c r="C31" s="200" t="s">
        <v>177</v>
      </c>
      <c r="D31" s="165"/>
      <c r="E31" s="166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169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7"/>
      <c r="B32" s="158"/>
      <c r="C32" s="200" t="s">
        <v>908</v>
      </c>
      <c r="D32" s="165"/>
      <c r="E32" s="166">
        <v>1.2</v>
      </c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169</v>
      </c>
      <c r="AH32" s="150">
        <v>0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200" t="s">
        <v>909</v>
      </c>
      <c r="D33" s="165"/>
      <c r="E33" s="166">
        <v>3.198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169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200" t="s">
        <v>910</v>
      </c>
      <c r="D34" s="165"/>
      <c r="E34" s="166">
        <v>1.7115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169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200" t="s">
        <v>911</v>
      </c>
      <c r="D35" s="165"/>
      <c r="E35" s="166">
        <v>1.62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169</v>
      </c>
      <c r="AH35" s="150">
        <v>0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7"/>
      <c r="B36" s="158"/>
      <c r="C36" s="201" t="s">
        <v>172</v>
      </c>
      <c r="D36" s="167"/>
      <c r="E36" s="168">
        <v>7.7294999999999998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169</v>
      </c>
      <c r="AH36" s="150">
        <v>1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200" t="s">
        <v>182</v>
      </c>
      <c r="D37" s="165"/>
      <c r="E37" s="166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169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57"/>
      <c r="B38" s="158"/>
      <c r="C38" s="200" t="s">
        <v>912</v>
      </c>
      <c r="D38" s="165"/>
      <c r="E38" s="166">
        <v>4.6619999999999999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169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7"/>
      <c r="B39" s="158"/>
      <c r="C39" s="201" t="s">
        <v>172</v>
      </c>
      <c r="D39" s="167"/>
      <c r="E39" s="168">
        <v>4.6619999999999999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169</v>
      </c>
      <c r="AH39" s="150">
        <v>1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80">
        <v>5</v>
      </c>
      <c r="B40" s="181" t="s">
        <v>913</v>
      </c>
      <c r="C40" s="198" t="s">
        <v>914</v>
      </c>
      <c r="D40" s="182" t="s">
        <v>590</v>
      </c>
      <c r="E40" s="183">
        <v>25.542000000000002</v>
      </c>
      <c r="F40" s="184"/>
      <c r="G40" s="185">
        <f>ROUND(E40*F40,2)</f>
        <v>0</v>
      </c>
      <c r="H40" s="184"/>
      <c r="I40" s="185">
        <f>ROUND(E40*H40,2)</f>
        <v>0</v>
      </c>
      <c r="J40" s="184"/>
      <c r="K40" s="185">
        <f>ROUND(E40*J40,2)</f>
        <v>0</v>
      </c>
      <c r="L40" s="185">
        <v>21</v>
      </c>
      <c r="M40" s="185">
        <f>G40*(1+L40/100)</f>
        <v>0</v>
      </c>
      <c r="N40" s="185">
        <v>0</v>
      </c>
      <c r="O40" s="185">
        <f>ROUND(E40*N40,2)</f>
        <v>0</v>
      </c>
      <c r="P40" s="185">
        <v>0</v>
      </c>
      <c r="Q40" s="185">
        <f>ROUND(E40*P40,2)</f>
        <v>0</v>
      </c>
      <c r="R40" s="185"/>
      <c r="S40" s="185" t="s">
        <v>167</v>
      </c>
      <c r="T40" s="186" t="s">
        <v>167</v>
      </c>
      <c r="U40" s="160">
        <v>0</v>
      </c>
      <c r="V40" s="160">
        <f>ROUND(E40*U40,2)</f>
        <v>0</v>
      </c>
      <c r="W40" s="160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159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257" t="s">
        <v>901</v>
      </c>
      <c r="D41" s="258"/>
      <c r="E41" s="258"/>
      <c r="F41" s="258"/>
      <c r="G41" s="258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161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200" t="s">
        <v>915</v>
      </c>
      <c r="D42" s="165"/>
      <c r="E42" s="166">
        <v>25.542000000000002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169</v>
      </c>
      <c r="AH42" s="150">
        <v>0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80">
        <v>6</v>
      </c>
      <c r="B43" s="181" t="s">
        <v>916</v>
      </c>
      <c r="C43" s="198" t="s">
        <v>917</v>
      </c>
      <c r="D43" s="182" t="s">
        <v>590</v>
      </c>
      <c r="E43" s="183">
        <v>15.56925</v>
      </c>
      <c r="F43" s="184"/>
      <c r="G43" s="185">
        <f>ROUND(E43*F43,2)</f>
        <v>0</v>
      </c>
      <c r="H43" s="184"/>
      <c r="I43" s="185">
        <f>ROUND(E43*H43,2)</f>
        <v>0</v>
      </c>
      <c r="J43" s="184"/>
      <c r="K43" s="185">
        <f>ROUND(E43*J43,2)</f>
        <v>0</v>
      </c>
      <c r="L43" s="185">
        <v>21</v>
      </c>
      <c r="M43" s="185">
        <f>G43*(1+L43/100)</f>
        <v>0</v>
      </c>
      <c r="N43" s="185">
        <v>0</v>
      </c>
      <c r="O43" s="185">
        <f>ROUND(E43*N43,2)</f>
        <v>0</v>
      </c>
      <c r="P43" s="185">
        <v>0</v>
      </c>
      <c r="Q43" s="185">
        <f>ROUND(E43*P43,2)</f>
        <v>0</v>
      </c>
      <c r="R43" s="185"/>
      <c r="S43" s="185" t="s">
        <v>167</v>
      </c>
      <c r="T43" s="186" t="s">
        <v>167</v>
      </c>
      <c r="U43" s="160">
        <v>0</v>
      </c>
      <c r="V43" s="160">
        <f>ROUND(E43*U43,2)</f>
        <v>0</v>
      </c>
      <c r="W43" s="160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186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57"/>
      <c r="B44" s="158"/>
      <c r="C44" s="257" t="s">
        <v>901</v>
      </c>
      <c r="D44" s="258"/>
      <c r="E44" s="258"/>
      <c r="F44" s="258"/>
      <c r="G44" s="258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161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200" t="s">
        <v>918</v>
      </c>
      <c r="D45" s="165"/>
      <c r="E45" s="166">
        <v>9.6000000000000002E-2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169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57"/>
      <c r="B46" s="158"/>
      <c r="C46" s="200" t="s">
        <v>919</v>
      </c>
      <c r="D46" s="165"/>
      <c r="E46" s="166">
        <v>4.8667499999999997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169</v>
      </c>
      <c r="AH46" s="150">
        <v>0</v>
      </c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57"/>
      <c r="B47" s="158"/>
      <c r="C47" s="200" t="s">
        <v>920</v>
      </c>
      <c r="D47" s="165"/>
      <c r="E47" s="166">
        <v>0.61499999999999999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169</v>
      </c>
      <c r="AH47" s="150">
        <v>0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57"/>
      <c r="B48" s="158"/>
      <c r="C48" s="201" t="s">
        <v>172</v>
      </c>
      <c r="D48" s="167"/>
      <c r="E48" s="168">
        <v>5.57775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169</v>
      </c>
      <c r="AH48" s="150">
        <v>1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200" t="s">
        <v>173</v>
      </c>
      <c r="D49" s="165"/>
      <c r="E49" s="166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169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57"/>
      <c r="B50" s="158"/>
      <c r="C50" s="200" t="s">
        <v>921</v>
      </c>
      <c r="D50" s="165"/>
      <c r="E50" s="166">
        <v>0.35025000000000001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169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200" t="s">
        <v>922</v>
      </c>
      <c r="D51" s="165"/>
      <c r="E51" s="166">
        <v>1.5165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169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57"/>
      <c r="B52" s="158"/>
      <c r="C52" s="200" t="s">
        <v>923</v>
      </c>
      <c r="D52" s="165"/>
      <c r="E52" s="166">
        <v>1.1294999999999999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169</v>
      </c>
      <c r="AH52" s="150">
        <v>0</v>
      </c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201" t="s">
        <v>172</v>
      </c>
      <c r="D53" s="167"/>
      <c r="E53" s="168">
        <v>2.9962499999999999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169</v>
      </c>
      <c r="AH53" s="150">
        <v>1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57"/>
      <c r="B54" s="158"/>
      <c r="C54" s="200" t="s">
        <v>177</v>
      </c>
      <c r="D54" s="165"/>
      <c r="E54" s="166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169</v>
      </c>
      <c r="AH54" s="150">
        <v>0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57"/>
      <c r="B55" s="158"/>
      <c r="C55" s="200" t="s">
        <v>924</v>
      </c>
      <c r="D55" s="165"/>
      <c r="E55" s="166">
        <v>0.6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169</v>
      </c>
      <c r="AH55" s="150">
        <v>0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200" t="s">
        <v>925</v>
      </c>
      <c r="D56" s="165"/>
      <c r="E56" s="166">
        <v>2.3984999999999999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169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57"/>
      <c r="B57" s="158"/>
      <c r="C57" s="200" t="s">
        <v>926</v>
      </c>
      <c r="D57" s="165"/>
      <c r="E57" s="166">
        <v>0.85575000000000001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169</v>
      </c>
      <c r="AH57" s="150">
        <v>0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57"/>
      <c r="B58" s="158"/>
      <c r="C58" s="200" t="s">
        <v>927</v>
      </c>
      <c r="D58" s="165"/>
      <c r="E58" s="166">
        <v>0.81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169</v>
      </c>
      <c r="AH58" s="150">
        <v>0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57"/>
      <c r="B59" s="158"/>
      <c r="C59" s="201" t="s">
        <v>172</v>
      </c>
      <c r="D59" s="167"/>
      <c r="E59" s="168">
        <v>4.66425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169</v>
      </c>
      <c r="AH59" s="150">
        <v>1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57"/>
      <c r="B60" s="158"/>
      <c r="C60" s="200" t="s">
        <v>182</v>
      </c>
      <c r="D60" s="165"/>
      <c r="E60" s="166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169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200" t="s">
        <v>928</v>
      </c>
      <c r="D61" s="165"/>
      <c r="E61" s="166">
        <v>2.331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169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57"/>
      <c r="B62" s="158"/>
      <c r="C62" s="201" t="s">
        <v>172</v>
      </c>
      <c r="D62" s="167"/>
      <c r="E62" s="168">
        <v>2.331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169</v>
      </c>
      <c r="AH62" s="150">
        <v>1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80">
        <v>7</v>
      </c>
      <c r="B63" s="181" t="s">
        <v>929</v>
      </c>
      <c r="C63" s="198" t="s">
        <v>930</v>
      </c>
      <c r="D63" s="182" t="s">
        <v>166</v>
      </c>
      <c r="E63" s="183">
        <v>36.409999999999997</v>
      </c>
      <c r="F63" s="184"/>
      <c r="G63" s="185">
        <f>ROUND(E63*F63,2)</f>
        <v>0</v>
      </c>
      <c r="H63" s="184"/>
      <c r="I63" s="185">
        <f>ROUND(E63*H63,2)</f>
        <v>0</v>
      </c>
      <c r="J63" s="184"/>
      <c r="K63" s="185">
        <f>ROUND(E63*J63,2)</f>
        <v>0</v>
      </c>
      <c r="L63" s="185">
        <v>21</v>
      </c>
      <c r="M63" s="185">
        <f>G63*(1+L63/100)</f>
        <v>0</v>
      </c>
      <c r="N63" s="185">
        <v>0</v>
      </c>
      <c r="O63" s="185">
        <f>ROUND(E63*N63,2)</f>
        <v>0</v>
      </c>
      <c r="P63" s="185">
        <v>0</v>
      </c>
      <c r="Q63" s="185">
        <f>ROUND(E63*P63,2)</f>
        <v>0</v>
      </c>
      <c r="R63" s="185"/>
      <c r="S63" s="185" t="s">
        <v>167</v>
      </c>
      <c r="T63" s="186" t="s">
        <v>167</v>
      </c>
      <c r="U63" s="160">
        <v>0</v>
      </c>
      <c r="V63" s="160">
        <f>ROUND(E63*U63,2)</f>
        <v>0</v>
      </c>
      <c r="W63" s="160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159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">
      <c r="A64" s="157"/>
      <c r="B64" s="158"/>
      <c r="C64" s="257" t="s">
        <v>901</v>
      </c>
      <c r="D64" s="258"/>
      <c r="E64" s="258"/>
      <c r="F64" s="258"/>
      <c r="G64" s="258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161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200" t="s">
        <v>931</v>
      </c>
      <c r="D65" s="165"/>
      <c r="E65" s="166">
        <v>36.409999999999997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169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80">
        <v>8</v>
      </c>
      <c r="B66" s="181" t="s">
        <v>932</v>
      </c>
      <c r="C66" s="198" t="s">
        <v>933</v>
      </c>
      <c r="D66" s="182" t="s">
        <v>166</v>
      </c>
      <c r="E66" s="183">
        <v>36.409999999999997</v>
      </c>
      <c r="F66" s="184"/>
      <c r="G66" s="185">
        <f>ROUND(E66*F66,2)</f>
        <v>0</v>
      </c>
      <c r="H66" s="184"/>
      <c r="I66" s="185">
        <f>ROUND(E66*H66,2)</f>
        <v>0</v>
      </c>
      <c r="J66" s="184"/>
      <c r="K66" s="185">
        <f>ROUND(E66*J66,2)</f>
        <v>0</v>
      </c>
      <c r="L66" s="185">
        <v>21</v>
      </c>
      <c r="M66" s="185">
        <f>G66*(1+L66/100)</f>
        <v>0</v>
      </c>
      <c r="N66" s="185">
        <v>3.0000000000000001E-5</v>
      </c>
      <c r="O66" s="185">
        <f>ROUND(E66*N66,2)</f>
        <v>0</v>
      </c>
      <c r="P66" s="185">
        <v>0</v>
      </c>
      <c r="Q66" s="185">
        <f>ROUND(E66*P66,2)</f>
        <v>0</v>
      </c>
      <c r="R66" s="185"/>
      <c r="S66" s="185" t="s">
        <v>167</v>
      </c>
      <c r="T66" s="186" t="s">
        <v>167</v>
      </c>
      <c r="U66" s="160">
        <v>0</v>
      </c>
      <c r="V66" s="160">
        <f>ROUND(E66*U66,2)</f>
        <v>0</v>
      </c>
      <c r="W66" s="160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813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257" t="s">
        <v>934</v>
      </c>
      <c r="D67" s="258"/>
      <c r="E67" s="258"/>
      <c r="F67" s="258"/>
      <c r="G67" s="258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161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57"/>
      <c r="B68" s="158"/>
      <c r="C68" s="259" t="s">
        <v>901</v>
      </c>
      <c r="D68" s="260"/>
      <c r="E68" s="260"/>
      <c r="F68" s="260"/>
      <c r="G68" s="2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161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57"/>
      <c r="B69" s="158"/>
      <c r="C69" s="200" t="s">
        <v>931</v>
      </c>
      <c r="D69" s="165"/>
      <c r="E69" s="166">
        <v>36.409999999999997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169</v>
      </c>
      <c r="AH69" s="150">
        <v>0</v>
      </c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x14ac:dyDescent="0.2">
      <c r="A70" s="174" t="s">
        <v>153</v>
      </c>
      <c r="B70" s="175" t="s">
        <v>71</v>
      </c>
      <c r="C70" s="197" t="s">
        <v>72</v>
      </c>
      <c r="D70" s="176"/>
      <c r="E70" s="177"/>
      <c r="F70" s="178"/>
      <c r="G70" s="178">
        <f>SUMIF(AG71:AG93,"&lt;&gt;NOR",G71:G93)</f>
        <v>0</v>
      </c>
      <c r="H70" s="178"/>
      <c r="I70" s="178">
        <f>SUM(I71:I93)</f>
        <v>0</v>
      </c>
      <c r="J70" s="178"/>
      <c r="K70" s="178">
        <f>SUM(K71:K93)</f>
        <v>0</v>
      </c>
      <c r="L70" s="178"/>
      <c r="M70" s="178">
        <f>SUM(M71:M93)</f>
        <v>0</v>
      </c>
      <c r="N70" s="178"/>
      <c r="O70" s="178">
        <f>SUM(O71:O93)</f>
        <v>28.42</v>
      </c>
      <c r="P70" s="178"/>
      <c r="Q70" s="178">
        <f>SUM(Q71:Q93)</f>
        <v>0</v>
      </c>
      <c r="R70" s="178"/>
      <c r="S70" s="178"/>
      <c r="T70" s="179"/>
      <c r="U70" s="173"/>
      <c r="V70" s="173">
        <f>SUM(V71:V93)</f>
        <v>30.07</v>
      </c>
      <c r="W70" s="173"/>
      <c r="AG70" t="s">
        <v>154</v>
      </c>
    </row>
    <row r="71" spans="1:60" outlineLevel="1" x14ac:dyDescent="0.2">
      <c r="A71" s="180">
        <v>9</v>
      </c>
      <c r="B71" s="181" t="s">
        <v>935</v>
      </c>
      <c r="C71" s="198" t="s">
        <v>936</v>
      </c>
      <c r="D71" s="182" t="s">
        <v>166</v>
      </c>
      <c r="E71" s="183">
        <v>66.519679999999994</v>
      </c>
      <c r="F71" s="184"/>
      <c r="G71" s="185">
        <f>ROUND(E71*F71,2)</f>
        <v>0</v>
      </c>
      <c r="H71" s="184"/>
      <c r="I71" s="185">
        <f>ROUND(E71*H71,2)</f>
        <v>0</v>
      </c>
      <c r="J71" s="184"/>
      <c r="K71" s="185">
        <f>ROUND(E71*J71,2)</f>
        <v>0</v>
      </c>
      <c r="L71" s="185">
        <v>21</v>
      </c>
      <c r="M71" s="185">
        <f>G71*(1+L71/100)</f>
        <v>0</v>
      </c>
      <c r="N71" s="185">
        <v>7.3899999999999993E-2</v>
      </c>
      <c r="O71" s="185">
        <f>ROUND(E71*N71,2)</f>
        <v>4.92</v>
      </c>
      <c r="P71" s="185">
        <v>0</v>
      </c>
      <c r="Q71" s="185">
        <f>ROUND(E71*P71,2)</f>
        <v>0</v>
      </c>
      <c r="R71" s="185" t="s">
        <v>892</v>
      </c>
      <c r="S71" s="185" t="s">
        <v>167</v>
      </c>
      <c r="T71" s="186" t="s">
        <v>167</v>
      </c>
      <c r="U71" s="160">
        <v>0.45200000000000001</v>
      </c>
      <c r="V71" s="160">
        <f>ROUND(E71*U71,2)</f>
        <v>30.07</v>
      </c>
      <c r="W71" s="160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250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ht="22.5" outlineLevel="1" x14ac:dyDescent="0.2">
      <c r="A72" s="157"/>
      <c r="B72" s="158"/>
      <c r="C72" s="261" t="s">
        <v>937</v>
      </c>
      <c r="D72" s="262"/>
      <c r="E72" s="262"/>
      <c r="F72" s="262"/>
      <c r="G72" s="262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252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87" t="str">
        <f>C72</f>
        <v>s provedením lože z kameniva drceného, s vyplněním spár, s dvojitým hutněním a se smetením přebytečného materiálu na krajnici. S dodáním hmot pro lože a výplň spár.</v>
      </c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57"/>
      <c r="B73" s="158"/>
      <c r="C73" s="200" t="s">
        <v>938</v>
      </c>
      <c r="D73" s="165"/>
      <c r="E73" s="166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169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57"/>
      <c r="B74" s="158"/>
      <c r="C74" s="200" t="s">
        <v>939</v>
      </c>
      <c r="D74" s="165"/>
      <c r="E74" s="166">
        <v>30.437529999999999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169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57"/>
      <c r="B75" s="158"/>
      <c r="C75" s="200" t="s">
        <v>940</v>
      </c>
      <c r="D75" s="165"/>
      <c r="E75" s="166">
        <v>3.9123000000000001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169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57"/>
      <c r="B76" s="158"/>
      <c r="C76" s="200" t="s">
        <v>941</v>
      </c>
      <c r="D76" s="165"/>
      <c r="E76" s="166">
        <v>7.1333500000000001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169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200" t="s">
        <v>942</v>
      </c>
      <c r="D77" s="165"/>
      <c r="E77" s="166">
        <v>8.6085999999999991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169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57"/>
      <c r="B78" s="158"/>
      <c r="C78" s="200" t="s">
        <v>943</v>
      </c>
      <c r="D78" s="165"/>
      <c r="E78" s="166">
        <v>6.3954000000000004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169</v>
      </c>
      <c r="AH78" s="150">
        <v>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57"/>
      <c r="B79" s="158"/>
      <c r="C79" s="201" t="s">
        <v>172</v>
      </c>
      <c r="D79" s="167"/>
      <c r="E79" s="168">
        <v>56.487180000000002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169</v>
      </c>
      <c r="AH79" s="150">
        <v>1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57"/>
      <c r="B80" s="158"/>
      <c r="C80" s="200" t="s">
        <v>944</v>
      </c>
      <c r="D80" s="165"/>
      <c r="E80" s="166">
        <v>10.032500000000001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169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80">
        <v>10</v>
      </c>
      <c r="B81" s="181" t="s">
        <v>945</v>
      </c>
      <c r="C81" s="198" t="s">
        <v>946</v>
      </c>
      <c r="D81" s="182" t="s">
        <v>166</v>
      </c>
      <c r="E81" s="183">
        <v>56.487180000000002</v>
      </c>
      <c r="F81" s="184"/>
      <c r="G81" s="185">
        <f>ROUND(E81*F81,2)</f>
        <v>0</v>
      </c>
      <c r="H81" s="184"/>
      <c r="I81" s="185">
        <f>ROUND(E81*H81,2)</f>
        <v>0</v>
      </c>
      <c r="J81" s="184"/>
      <c r="K81" s="185">
        <f>ROUND(E81*J81,2)</f>
        <v>0</v>
      </c>
      <c r="L81" s="185">
        <v>21</v>
      </c>
      <c r="M81" s="185">
        <f>G81*(1+L81/100)</f>
        <v>0</v>
      </c>
      <c r="N81" s="185">
        <v>0.27994000000000002</v>
      </c>
      <c r="O81" s="185">
        <f>ROUND(E81*N81,2)</f>
        <v>15.81</v>
      </c>
      <c r="P81" s="185">
        <v>0</v>
      </c>
      <c r="Q81" s="185">
        <f>ROUND(E81*P81,2)</f>
        <v>0</v>
      </c>
      <c r="R81" s="185"/>
      <c r="S81" s="185" t="s">
        <v>167</v>
      </c>
      <c r="T81" s="186" t="s">
        <v>167</v>
      </c>
      <c r="U81" s="160">
        <v>0</v>
      </c>
      <c r="V81" s="160">
        <f>ROUND(E81*U81,2)</f>
        <v>0</v>
      </c>
      <c r="W81" s="160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159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57"/>
      <c r="B82" s="158"/>
      <c r="C82" s="257" t="s">
        <v>901</v>
      </c>
      <c r="D82" s="258"/>
      <c r="E82" s="258"/>
      <c r="F82" s="258"/>
      <c r="G82" s="258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161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57"/>
      <c r="B83" s="158"/>
      <c r="C83" s="200" t="s">
        <v>939</v>
      </c>
      <c r="D83" s="165"/>
      <c r="E83" s="166">
        <v>30.437529999999999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169</v>
      </c>
      <c r="AH83" s="150">
        <v>0</v>
      </c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57"/>
      <c r="B84" s="158"/>
      <c r="C84" s="200" t="s">
        <v>940</v>
      </c>
      <c r="D84" s="165"/>
      <c r="E84" s="166">
        <v>3.9123000000000001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169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57"/>
      <c r="B85" s="158"/>
      <c r="C85" s="200" t="s">
        <v>941</v>
      </c>
      <c r="D85" s="165"/>
      <c r="E85" s="166">
        <v>7.1333500000000001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169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57"/>
      <c r="B86" s="158"/>
      <c r="C86" s="200" t="s">
        <v>942</v>
      </c>
      <c r="D86" s="165"/>
      <c r="E86" s="166">
        <v>8.6085999999999991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169</v>
      </c>
      <c r="AH86" s="150">
        <v>0</v>
      </c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200" t="s">
        <v>943</v>
      </c>
      <c r="D87" s="165"/>
      <c r="E87" s="166">
        <v>6.3954000000000004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169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80">
        <v>11</v>
      </c>
      <c r="B88" s="181" t="s">
        <v>947</v>
      </c>
      <c r="C88" s="198" t="s">
        <v>948</v>
      </c>
      <c r="D88" s="182" t="s">
        <v>166</v>
      </c>
      <c r="E88" s="183">
        <v>59.311529999999998</v>
      </c>
      <c r="F88" s="184"/>
      <c r="G88" s="185">
        <f>ROUND(E88*F88,2)</f>
        <v>0</v>
      </c>
      <c r="H88" s="184"/>
      <c r="I88" s="185">
        <f>ROUND(E88*H88,2)</f>
        <v>0</v>
      </c>
      <c r="J88" s="184"/>
      <c r="K88" s="185">
        <f>ROUND(E88*J88,2)</f>
        <v>0</v>
      </c>
      <c r="L88" s="185">
        <v>21</v>
      </c>
      <c r="M88" s="185">
        <f>G88*(1+L88/100)</f>
        <v>0</v>
      </c>
      <c r="N88" s="185">
        <v>0.12959999999999999</v>
      </c>
      <c r="O88" s="185">
        <f>ROUND(E88*N88,2)</f>
        <v>7.69</v>
      </c>
      <c r="P88" s="185">
        <v>0</v>
      </c>
      <c r="Q88" s="185">
        <f>ROUND(E88*P88,2)</f>
        <v>0</v>
      </c>
      <c r="R88" s="185" t="s">
        <v>280</v>
      </c>
      <c r="S88" s="185" t="s">
        <v>167</v>
      </c>
      <c r="T88" s="186" t="s">
        <v>167</v>
      </c>
      <c r="U88" s="160">
        <v>0</v>
      </c>
      <c r="V88" s="160">
        <f>ROUND(E88*U88,2)</f>
        <v>0</v>
      </c>
      <c r="W88" s="160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281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57"/>
      <c r="B89" s="158"/>
      <c r="C89" s="200" t="s">
        <v>949</v>
      </c>
      <c r="D89" s="165"/>
      <c r="E89" s="166">
        <v>31.959399999999999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169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57"/>
      <c r="B90" s="158"/>
      <c r="C90" s="200" t="s">
        <v>950</v>
      </c>
      <c r="D90" s="165"/>
      <c r="E90" s="166">
        <v>4.10792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169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57"/>
      <c r="B91" s="158"/>
      <c r="C91" s="200" t="s">
        <v>951</v>
      </c>
      <c r="D91" s="165"/>
      <c r="E91" s="166">
        <v>7.4900200000000003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169</v>
      </c>
      <c r="AH91" s="150">
        <v>0</v>
      </c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57"/>
      <c r="B92" s="158"/>
      <c r="C92" s="200" t="s">
        <v>952</v>
      </c>
      <c r="D92" s="165"/>
      <c r="E92" s="166">
        <v>9.0390300000000003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169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57"/>
      <c r="B93" s="158"/>
      <c r="C93" s="200" t="s">
        <v>953</v>
      </c>
      <c r="D93" s="165"/>
      <c r="E93" s="166">
        <v>6.7151699999999996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169</v>
      </c>
      <c r="AH93" s="150">
        <v>0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x14ac:dyDescent="0.2">
      <c r="A94" s="174" t="s">
        <v>153</v>
      </c>
      <c r="B94" s="175" t="s">
        <v>77</v>
      </c>
      <c r="C94" s="197" t="s">
        <v>78</v>
      </c>
      <c r="D94" s="176"/>
      <c r="E94" s="177"/>
      <c r="F94" s="178"/>
      <c r="G94" s="178">
        <f>SUMIF(AG95:AG100,"&lt;&gt;NOR",G95:G100)</f>
        <v>0</v>
      </c>
      <c r="H94" s="178"/>
      <c r="I94" s="178">
        <f>SUM(I95:I100)</f>
        <v>0</v>
      </c>
      <c r="J94" s="178"/>
      <c r="K94" s="178">
        <f>SUM(K95:K100)</f>
        <v>0</v>
      </c>
      <c r="L94" s="178"/>
      <c r="M94" s="178">
        <f>SUM(M95:M100)</f>
        <v>0</v>
      </c>
      <c r="N94" s="178"/>
      <c r="O94" s="178">
        <f>SUM(O95:O100)</f>
        <v>0.75</v>
      </c>
      <c r="P94" s="178"/>
      <c r="Q94" s="178">
        <f>SUM(Q95:Q100)</f>
        <v>0</v>
      </c>
      <c r="R94" s="178"/>
      <c r="S94" s="178"/>
      <c r="T94" s="179"/>
      <c r="U94" s="173"/>
      <c r="V94" s="173">
        <f>SUM(V95:V100)</f>
        <v>1.46</v>
      </c>
      <c r="W94" s="173"/>
      <c r="AG94" t="s">
        <v>154</v>
      </c>
    </row>
    <row r="95" spans="1:60" outlineLevel="1" x14ac:dyDescent="0.2">
      <c r="A95" s="180">
        <v>12</v>
      </c>
      <c r="B95" s="181" t="s">
        <v>954</v>
      </c>
      <c r="C95" s="198" t="s">
        <v>955</v>
      </c>
      <c r="D95" s="182" t="s">
        <v>166</v>
      </c>
      <c r="E95" s="183">
        <v>4.6974999999999998</v>
      </c>
      <c r="F95" s="184"/>
      <c r="G95" s="185">
        <f>ROUND(E95*F95,2)</f>
        <v>0</v>
      </c>
      <c r="H95" s="184"/>
      <c r="I95" s="185">
        <f>ROUND(E95*H95,2)</f>
        <v>0</v>
      </c>
      <c r="J95" s="184"/>
      <c r="K95" s="185">
        <f>ROUND(E95*J95,2)</f>
        <v>0</v>
      </c>
      <c r="L95" s="185">
        <v>21</v>
      </c>
      <c r="M95" s="185">
        <f>G95*(1+L95/100)</f>
        <v>0</v>
      </c>
      <c r="N95" s="185">
        <v>0.16</v>
      </c>
      <c r="O95" s="185">
        <f>ROUND(E95*N95,2)</f>
        <v>0.75</v>
      </c>
      <c r="P95" s="185">
        <v>0</v>
      </c>
      <c r="Q95" s="185">
        <f>ROUND(E95*P95,2)</f>
        <v>0</v>
      </c>
      <c r="R95" s="185" t="s">
        <v>315</v>
      </c>
      <c r="S95" s="185" t="s">
        <v>167</v>
      </c>
      <c r="T95" s="186" t="s">
        <v>167</v>
      </c>
      <c r="U95" s="160">
        <v>0.18</v>
      </c>
      <c r="V95" s="160">
        <f>ROUND(E95*U95,2)</f>
        <v>0.85</v>
      </c>
      <c r="W95" s="160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159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57"/>
      <c r="B96" s="158"/>
      <c r="C96" s="261" t="s">
        <v>956</v>
      </c>
      <c r="D96" s="262"/>
      <c r="E96" s="262"/>
      <c r="F96" s="262"/>
      <c r="G96" s="262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252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57"/>
      <c r="B97" s="158"/>
      <c r="C97" s="200" t="s">
        <v>957</v>
      </c>
      <c r="D97" s="165"/>
      <c r="E97" s="166">
        <v>4.6974999999999998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169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80">
        <v>13</v>
      </c>
      <c r="B98" s="181" t="s">
        <v>958</v>
      </c>
      <c r="C98" s="198" t="s">
        <v>959</v>
      </c>
      <c r="D98" s="182" t="s">
        <v>166</v>
      </c>
      <c r="E98" s="183">
        <v>4.6974999999999998</v>
      </c>
      <c r="F98" s="184"/>
      <c r="G98" s="185">
        <f>ROUND(E98*F98,2)</f>
        <v>0</v>
      </c>
      <c r="H98" s="184"/>
      <c r="I98" s="185">
        <f>ROUND(E98*H98,2)</f>
        <v>0</v>
      </c>
      <c r="J98" s="184"/>
      <c r="K98" s="185">
        <f>ROUND(E98*J98,2)</f>
        <v>0</v>
      </c>
      <c r="L98" s="185">
        <v>21</v>
      </c>
      <c r="M98" s="185">
        <f>G98*(1+L98/100)</f>
        <v>0</v>
      </c>
      <c r="N98" s="185">
        <v>0</v>
      </c>
      <c r="O98" s="185">
        <f>ROUND(E98*N98,2)</f>
        <v>0</v>
      </c>
      <c r="P98" s="185">
        <v>0</v>
      </c>
      <c r="Q98" s="185">
        <f>ROUND(E98*P98,2)</f>
        <v>0</v>
      </c>
      <c r="R98" s="185" t="s">
        <v>315</v>
      </c>
      <c r="S98" s="185" t="s">
        <v>167</v>
      </c>
      <c r="T98" s="186" t="s">
        <v>167</v>
      </c>
      <c r="U98" s="160">
        <v>0.13</v>
      </c>
      <c r="V98" s="160">
        <f>ROUND(E98*U98,2)</f>
        <v>0.61</v>
      </c>
      <c r="W98" s="160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250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57"/>
      <c r="B99" s="158"/>
      <c r="C99" s="261" t="s">
        <v>956</v>
      </c>
      <c r="D99" s="262"/>
      <c r="E99" s="262"/>
      <c r="F99" s="262"/>
      <c r="G99" s="262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252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">
      <c r="A100" s="157"/>
      <c r="B100" s="158"/>
      <c r="C100" s="200" t="s">
        <v>957</v>
      </c>
      <c r="D100" s="165"/>
      <c r="E100" s="166">
        <v>4.6974999999999998</v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169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x14ac:dyDescent="0.2">
      <c r="A101" s="174" t="s">
        <v>153</v>
      </c>
      <c r="B101" s="175" t="s">
        <v>81</v>
      </c>
      <c r="C101" s="197" t="s">
        <v>82</v>
      </c>
      <c r="D101" s="176"/>
      <c r="E101" s="177"/>
      <c r="F101" s="178"/>
      <c r="G101" s="178">
        <f>SUMIF(AG102:AG113,"&lt;&gt;NOR",G102:G113)</f>
        <v>0</v>
      </c>
      <c r="H101" s="178"/>
      <c r="I101" s="178">
        <f>SUM(I102:I113)</f>
        <v>0</v>
      </c>
      <c r="J101" s="178"/>
      <c r="K101" s="178">
        <f>SUM(K102:K113)</f>
        <v>0</v>
      </c>
      <c r="L101" s="178"/>
      <c r="M101" s="178">
        <f>SUM(M102:M113)</f>
        <v>0</v>
      </c>
      <c r="N101" s="178"/>
      <c r="O101" s="178">
        <f>SUM(O102:O113)</f>
        <v>8.81</v>
      </c>
      <c r="P101" s="178"/>
      <c r="Q101" s="178">
        <f>SUM(Q102:Q113)</f>
        <v>0</v>
      </c>
      <c r="R101" s="178"/>
      <c r="S101" s="178"/>
      <c r="T101" s="179"/>
      <c r="U101" s="173"/>
      <c r="V101" s="173">
        <f>SUM(V102:V113)</f>
        <v>0</v>
      </c>
      <c r="W101" s="173"/>
      <c r="AG101" t="s">
        <v>154</v>
      </c>
    </row>
    <row r="102" spans="1:60" outlineLevel="1" x14ac:dyDescent="0.2">
      <c r="A102" s="180">
        <v>14</v>
      </c>
      <c r="B102" s="181" t="s">
        <v>960</v>
      </c>
      <c r="C102" s="198" t="s">
        <v>961</v>
      </c>
      <c r="D102" s="182" t="s">
        <v>318</v>
      </c>
      <c r="E102" s="183">
        <v>62.087000000000003</v>
      </c>
      <c r="F102" s="184"/>
      <c r="G102" s="185">
        <f>ROUND(E102*F102,2)</f>
        <v>0</v>
      </c>
      <c r="H102" s="184"/>
      <c r="I102" s="185">
        <f>ROUND(E102*H102,2)</f>
        <v>0</v>
      </c>
      <c r="J102" s="184"/>
      <c r="K102" s="185">
        <f>ROUND(E102*J102,2)</f>
        <v>0</v>
      </c>
      <c r="L102" s="185">
        <v>21</v>
      </c>
      <c r="M102" s="185">
        <f>G102*(1+L102/100)</f>
        <v>0</v>
      </c>
      <c r="N102" s="185">
        <v>0.11221</v>
      </c>
      <c r="O102" s="185">
        <f>ROUND(E102*N102,2)</f>
        <v>6.97</v>
      </c>
      <c r="P102" s="185">
        <v>0</v>
      </c>
      <c r="Q102" s="185">
        <f>ROUND(E102*P102,2)</f>
        <v>0</v>
      </c>
      <c r="R102" s="185"/>
      <c r="S102" s="185" t="s">
        <v>167</v>
      </c>
      <c r="T102" s="186" t="s">
        <v>167</v>
      </c>
      <c r="U102" s="160">
        <v>0</v>
      </c>
      <c r="V102" s="160">
        <f>ROUND(E102*U102,2)</f>
        <v>0</v>
      </c>
      <c r="W102" s="16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159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">
      <c r="A103" s="157"/>
      <c r="B103" s="158"/>
      <c r="C103" s="257" t="s">
        <v>901</v>
      </c>
      <c r="D103" s="258"/>
      <c r="E103" s="258"/>
      <c r="F103" s="258"/>
      <c r="G103" s="258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161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57"/>
      <c r="B104" s="158"/>
      <c r="C104" s="200" t="s">
        <v>962</v>
      </c>
      <c r="D104" s="165"/>
      <c r="E104" s="166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169</v>
      </c>
      <c r="AH104" s="150">
        <v>0</v>
      </c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57"/>
      <c r="B105" s="158"/>
      <c r="C105" s="200" t="s">
        <v>963</v>
      </c>
      <c r="D105" s="165"/>
      <c r="E105" s="166">
        <v>9.3949999999999996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169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57"/>
      <c r="B106" s="158"/>
      <c r="C106" s="200" t="s">
        <v>964</v>
      </c>
      <c r="D106" s="165"/>
      <c r="E106" s="166">
        <v>27.015000000000001</v>
      </c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169</v>
      </c>
      <c r="AH106" s="150">
        <v>0</v>
      </c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57"/>
      <c r="B107" s="158"/>
      <c r="C107" s="201" t="s">
        <v>172</v>
      </c>
      <c r="D107" s="167"/>
      <c r="E107" s="168">
        <v>36.409999999999997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169</v>
      </c>
      <c r="AH107" s="150">
        <v>1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57"/>
      <c r="B108" s="158"/>
      <c r="C108" s="200" t="s">
        <v>965</v>
      </c>
      <c r="D108" s="165"/>
      <c r="E108" s="166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169</v>
      </c>
      <c r="AH108" s="150">
        <v>0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57"/>
      <c r="B109" s="158"/>
      <c r="C109" s="200" t="s">
        <v>898</v>
      </c>
      <c r="D109" s="165"/>
      <c r="E109" s="166">
        <v>25.677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169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57"/>
      <c r="B110" s="158"/>
      <c r="C110" s="201" t="s">
        <v>172</v>
      </c>
      <c r="D110" s="167"/>
      <c r="E110" s="168">
        <v>25.677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169</v>
      </c>
      <c r="AH110" s="150">
        <v>1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80">
        <v>15</v>
      </c>
      <c r="B111" s="181" t="s">
        <v>966</v>
      </c>
      <c r="C111" s="198" t="s">
        <v>967</v>
      </c>
      <c r="D111" s="182" t="s">
        <v>558</v>
      </c>
      <c r="E111" s="183">
        <v>38.230499999999999</v>
      </c>
      <c r="F111" s="184"/>
      <c r="G111" s="185">
        <f>ROUND(E111*F111,2)</f>
        <v>0</v>
      </c>
      <c r="H111" s="184"/>
      <c r="I111" s="185">
        <f>ROUND(E111*H111,2)</f>
        <v>0</v>
      </c>
      <c r="J111" s="184"/>
      <c r="K111" s="185">
        <f>ROUND(E111*J111,2)</f>
        <v>0</v>
      </c>
      <c r="L111" s="185">
        <v>21</v>
      </c>
      <c r="M111" s="185">
        <f>G111*(1+L111/100)</f>
        <v>0</v>
      </c>
      <c r="N111" s="185">
        <v>4.8000000000000001E-2</v>
      </c>
      <c r="O111" s="185">
        <f>ROUND(E111*N111,2)</f>
        <v>1.84</v>
      </c>
      <c r="P111" s="185">
        <v>0</v>
      </c>
      <c r="Q111" s="185">
        <f>ROUND(E111*P111,2)</f>
        <v>0</v>
      </c>
      <c r="R111" s="185" t="s">
        <v>280</v>
      </c>
      <c r="S111" s="185" t="s">
        <v>760</v>
      </c>
      <c r="T111" s="186" t="s">
        <v>760</v>
      </c>
      <c r="U111" s="160">
        <v>0</v>
      </c>
      <c r="V111" s="160">
        <f>ROUND(E111*U111,2)</f>
        <v>0</v>
      </c>
      <c r="W111" s="16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761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">
      <c r="A112" s="157"/>
      <c r="B112" s="158"/>
      <c r="C112" s="257" t="s">
        <v>901</v>
      </c>
      <c r="D112" s="258"/>
      <c r="E112" s="258"/>
      <c r="F112" s="258"/>
      <c r="G112" s="258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161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">
      <c r="A113" s="157"/>
      <c r="B113" s="158"/>
      <c r="C113" s="200" t="s">
        <v>968</v>
      </c>
      <c r="D113" s="165"/>
      <c r="E113" s="166">
        <v>38.230499999999999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169</v>
      </c>
      <c r="AH113" s="150">
        <v>0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x14ac:dyDescent="0.2">
      <c r="A114" s="174" t="s">
        <v>153</v>
      </c>
      <c r="B114" s="175" t="s">
        <v>91</v>
      </c>
      <c r="C114" s="197" t="s">
        <v>92</v>
      </c>
      <c r="D114" s="176"/>
      <c r="E114" s="177"/>
      <c r="F114" s="178"/>
      <c r="G114" s="178">
        <f>SUMIF(AG115:AG115,"&lt;&gt;NOR",G115:G115)</f>
        <v>0</v>
      </c>
      <c r="H114" s="178"/>
      <c r="I114" s="178">
        <f>SUM(I115:I115)</f>
        <v>0</v>
      </c>
      <c r="J114" s="178"/>
      <c r="K114" s="178">
        <f>SUM(K115:K115)</f>
        <v>0</v>
      </c>
      <c r="L114" s="178"/>
      <c r="M114" s="178">
        <f>SUM(M115:M115)</f>
        <v>0</v>
      </c>
      <c r="N114" s="178"/>
      <c r="O114" s="178">
        <f>SUM(O115:O115)</f>
        <v>0</v>
      </c>
      <c r="P114" s="178"/>
      <c r="Q114" s="178">
        <f>SUM(Q115:Q115)</f>
        <v>0</v>
      </c>
      <c r="R114" s="178"/>
      <c r="S114" s="178"/>
      <c r="T114" s="179"/>
      <c r="U114" s="173"/>
      <c r="V114" s="173">
        <f>SUM(V115:V115)</f>
        <v>14.81</v>
      </c>
      <c r="W114" s="173"/>
      <c r="AG114" t="s">
        <v>154</v>
      </c>
    </row>
    <row r="115" spans="1:60" outlineLevel="1" x14ac:dyDescent="0.2">
      <c r="A115" s="180">
        <v>16</v>
      </c>
      <c r="B115" s="181" t="s">
        <v>969</v>
      </c>
      <c r="C115" s="198" t="s">
        <v>970</v>
      </c>
      <c r="D115" s="182" t="s">
        <v>255</v>
      </c>
      <c r="E115" s="183">
        <v>37.969050000000003</v>
      </c>
      <c r="F115" s="184"/>
      <c r="G115" s="185">
        <f>ROUND(E115*F115,2)</f>
        <v>0</v>
      </c>
      <c r="H115" s="184"/>
      <c r="I115" s="185">
        <f>ROUND(E115*H115,2)</f>
        <v>0</v>
      </c>
      <c r="J115" s="184"/>
      <c r="K115" s="185">
        <f>ROUND(E115*J115,2)</f>
        <v>0</v>
      </c>
      <c r="L115" s="185">
        <v>21</v>
      </c>
      <c r="M115" s="185">
        <f>G115*(1+L115/100)</f>
        <v>0</v>
      </c>
      <c r="N115" s="185">
        <v>0</v>
      </c>
      <c r="O115" s="185">
        <f>ROUND(E115*N115,2)</f>
        <v>0</v>
      </c>
      <c r="P115" s="185">
        <v>0</v>
      </c>
      <c r="Q115" s="185">
        <f>ROUND(E115*P115,2)</f>
        <v>0</v>
      </c>
      <c r="R115" s="185"/>
      <c r="S115" s="185" t="s">
        <v>167</v>
      </c>
      <c r="T115" s="186" t="s">
        <v>167</v>
      </c>
      <c r="U115" s="160">
        <v>0.39</v>
      </c>
      <c r="V115" s="160">
        <f>ROUND(E115*U115,2)</f>
        <v>14.81</v>
      </c>
      <c r="W115" s="16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256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x14ac:dyDescent="0.2">
      <c r="A116" s="5"/>
      <c r="B116" s="6"/>
      <c r="C116" s="207"/>
      <c r="D116" s="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AE116">
        <v>15</v>
      </c>
      <c r="AF116">
        <v>21</v>
      </c>
    </row>
    <row r="117" spans="1:60" x14ac:dyDescent="0.2">
      <c r="A117" s="153"/>
      <c r="B117" s="154" t="s">
        <v>29</v>
      </c>
      <c r="C117" s="208"/>
      <c r="D117" s="155"/>
      <c r="E117" s="156"/>
      <c r="F117" s="156"/>
      <c r="G117" s="196">
        <f>G8+G13+G70+G94+G101+G114</f>
        <v>0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AE117">
        <f>SUMIF(L7:L115,AE116,G7:G115)</f>
        <v>0</v>
      </c>
      <c r="AF117">
        <f>SUMIF(L7:L115,AF116,G7:G115)</f>
        <v>0</v>
      </c>
      <c r="AG117" t="s">
        <v>311</v>
      </c>
    </row>
    <row r="118" spans="1:60" x14ac:dyDescent="0.2">
      <c r="C118" s="209"/>
      <c r="D118" s="141"/>
      <c r="AG118" t="s">
        <v>312</v>
      </c>
    </row>
    <row r="119" spans="1:60" x14ac:dyDescent="0.2">
      <c r="D119" s="141"/>
    </row>
    <row r="120" spans="1:60" x14ac:dyDescent="0.2">
      <c r="D120" s="141"/>
    </row>
    <row r="121" spans="1:60" x14ac:dyDescent="0.2">
      <c r="D121" s="141"/>
    </row>
    <row r="122" spans="1:60" x14ac:dyDescent="0.2">
      <c r="D122" s="141"/>
    </row>
    <row r="123" spans="1:60" x14ac:dyDescent="0.2">
      <c r="D123" s="141"/>
    </row>
    <row r="124" spans="1:60" x14ac:dyDescent="0.2">
      <c r="D124" s="141"/>
    </row>
    <row r="125" spans="1:60" x14ac:dyDescent="0.2">
      <c r="D125" s="141"/>
    </row>
    <row r="126" spans="1:60" x14ac:dyDescent="0.2">
      <c r="D126" s="141"/>
    </row>
    <row r="127" spans="1:60" x14ac:dyDescent="0.2">
      <c r="D127" s="141"/>
    </row>
    <row r="128" spans="1:60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algorithmName="SHA-512" hashValue="zHDm9Cem5DEBM+CKJulWIrs/enIUWmMLM84BmcQ04aUhVyGwtYBLpmD0IJ8p4MharE/vLR2aLFO4F2GZoED1Yg==" saltValue="GOniBwkW4Yx3l6M7ArWBwg==" spinCount="100000" sheet="1"/>
  <mergeCells count="20">
    <mergeCell ref="C64:G64"/>
    <mergeCell ref="A1:G1"/>
    <mergeCell ref="C2:G2"/>
    <mergeCell ref="C3:G3"/>
    <mergeCell ref="C4:G4"/>
    <mergeCell ref="C10:G10"/>
    <mergeCell ref="C12:G12"/>
    <mergeCell ref="C15:G15"/>
    <mergeCell ref="C18:G18"/>
    <mergeCell ref="C21:G21"/>
    <mergeCell ref="C41:G41"/>
    <mergeCell ref="C44:G44"/>
    <mergeCell ref="C103:G103"/>
    <mergeCell ref="C112:G112"/>
    <mergeCell ref="C67:G67"/>
    <mergeCell ref="C68:G68"/>
    <mergeCell ref="C72:G72"/>
    <mergeCell ref="C82:G82"/>
    <mergeCell ref="C96:G96"/>
    <mergeCell ref="C99:G99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128</v>
      </c>
      <c r="B1" s="263"/>
      <c r="C1" s="263"/>
      <c r="D1" s="263"/>
      <c r="E1" s="263"/>
      <c r="F1" s="263"/>
      <c r="G1" s="263"/>
      <c r="AG1" t="s">
        <v>129</v>
      </c>
    </row>
    <row r="2" spans="1:60" ht="24.95" customHeight="1" x14ac:dyDescent="0.2">
      <c r="A2" s="142" t="s">
        <v>7</v>
      </c>
      <c r="B2" s="77" t="s">
        <v>43</v>
      </c>
      <c r="C2" s="264" t="s">
        <v>44</v>
      </c>
      <c r="D2" s="265"/>
      <c r="E2" s="265"/>
      <c r="F2" s="265"/>
      <c r="G2" s="266"/>
      <c r="AG2" t="s">
        <v>130</v>
      </c>
    </row>
    <row r="3" spans="1:60" ht="24.95" customHeight="1" x14ac:dyDescent="0.2">
      <c r="A3" s="142" t="s">
        <v>8</v>
      </c>
      <c r="B3" s="77" t="s">
        <v>46</v>
      </c>
      <c r="C3" s="264" t="s">
        <v>47</v>
      </c>
      <c r="D3" s="265"/>
      <c r="E3" s="265"/>
      <c r="F3" s="265"/>
      <c r="G3" s="266"/>
      <c r="AC3" s="89" t="s">
        <v>130</v>
      </c>
      <c r="AG3" t="s">
        <v>131</v>
      </c>
    </row>
    <row r="4" spans="1:60" ht="24.95" customHeight="1" x14ac:dyDescent="0.2">
      <c r="A4" s="143" t="s">
        <v>9</v>
      </c>
      <c r="B4" s="144" t="s">
        <v>57</v>
      </c>
      <c r="C4" s="267" t="s">
        <v>58</v>
      </c>
      <c r="D4" s="268"/>
      <c r="E4" s="268"/>
      <c r="F4" s="268"/>
      <c r="G4" s="269"/>
      <c r="AG4" t="s">
        <v>132</v>
      </c>
    </row>
    <row r="5" spans="1:60" x14ac:dyDescent="0.2">
      <c r="D5" s="141"/>
    </row>
    <row r="6" spans="1:60" ht="38.25" x14ac:dyDescent="0.2">
      <c r="A6" s="146" t="s">
        <v>133</v>
      </c>
      <c r="B6" s="148" t="s">
        <v>134</v>
      </c>
      <c r="C6" s="148" t="s">
        <v>135</v>
      </c>
      <c r="D6" s="147" t="s">
        <v>136</v>
      </c>
      <c r="E6" s="146" t="s">
        <v>137</v>
      </c>
      <c r="F6" s="145" t="s">
        <v>138</v>
      </c>
      <c r="G6" s="146" t="s">
        <v>29</v>
      </c>
      <c r="H6" s="149" t="s">
        <v>30</v>
      </c>
      <c r="I6" s="149" t="s">
        <v>139</v>
      </c>
      <c r="J6" s="149" t="s">
        <v>31</v>
      </c>
      <c r="K6" s="149" t="s">
        <v>140</v>
      </c>
      <c r="L6" s="149" t="s">
        <v>141</v>
      </c>
      <c r="M6" s="149" t="s">
        <v>142</v>
      </c>
      <c r="N6" s="149" t="s">
        <v>143</v>
      </c>
      <c r="O6" s="149" t="s">
        <v>144</v>
      </c>
      <c r="P6" s="149" t="s">
        <v>145</v>
      </c>
      <c r="Q6" s="149" t="s">
        <v>146</v>
      </c>
      <c r="R6" s="149" t="s">
        <v>147</v>
      </c>
      <c r="S6" s="149" t="s">
        <v>148</v>
      </c>
      <c r="T6" s="149" t="s">
        <v>149</v>
      </c>
      <c r="U6" s="149" t="s">
        <v>150</v>
      </c>
      <c r="V6" s="149" t="s">
        <v>151</v>
      </c>
      <c r="W6" s="149" t="s">
        <v>152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74" t="s">
        <v>153</v>
      </c>
      <c r="B8" s="175" t="s">
        <v>65</v>
      </c>
      <c r="C8" s="197" t="s">
        <v>66</v>
      </c>
      <c r="D8" s="176"/>
      <c r="E8" s="177"/>
      <c r="F8" s="178"/>
      <c r="G8" s="178">
        <f>SUMIF(AG9:AG12,"&lt;&gt;NOR",G9:G12)</f>
        <v>0</v>
      </c>
      <c r="H8" s="178"/>
      <c r="I8" s="178">
        <f>SUM(I9:I12)</f>
        <v>0</v>
      </c>
      <c r="J8" s="178"/>
      <c r="K8" s="178">
        <f>SUM(K9:K12)</f>
        <v>0</v>
      </c>
      <c r="L8" s="178"/>
      <c r="M8" s="178">
        <f>SUM(M9:M12)</f>
        <v>0</v>
      </c>
      <c r="N8" s="178"/>
      <c r="O8" s="178">
        <f>SUM(O9:O12)</f>
        <v>0</v>
      </c>
      <c r="P8" s="178"/>
      <c r="Q8" s="178">
        <f>SUM(Q9:Q12)</f>
        <v>0</v>
      </c>
      <c r="R8" s="178"/>
      <c r="S8" s="178"/>
      <c r="T8" s="179"/>
      <c r="U8" s="173"/>
      <c r="V8" s="173">
        <f>SUM(V9:V12)</f>
        <v>0</v>
      </c>
      <c r="W8" s="173"/>
      <c r="AG8" t="s">
        <v>154</v>
      </c>
    </row>
    <row r="9" spans="1:60" outlineLevel="1" x14ac:dyDescent="0.2">
      <c r="A9" s="180">
        <v>1</v>
      </c>
      <c r="B9" s="181" t="s">
        <v>155</v>
      </c>
      <c r="C9" s="198" t="s">
        <v>156</v>
      </c>
      <c r="D9" s="182"/>
      <c r="E9" s="183">
        <v>0</v>
      </c>
      <c r="F9" s="184"/>
      <c r="G9" s="185">
        <f>ROUND(E9*F9,2)</f>
        <v>0</v>
      </c>
      <c r="H9" s="184"/>
      <c r="I9" s="185">
        <f>ROUND(E9*H9,2)</f>
        <v>0</v>
      </c>
      <c r="J9" s="184"/>
      <c r="K9" s="185">
        <f>ROUND(E9*J9,2)</f>
        <v>0</v>
      </c>
      <c r="L9" s="185">
        <v>21</v>
      </c>
      <c r="M9" s="185">
        <f>G9*(1+L9/100)</f>
        <v>0</v>
      </c>
      <c r="N9" s="185">
        <v>0</v>
      </c>
      <c r="O9" s="185">
        <f>ROUND(E9*N9,2)</f>
        <v>0</v>
      </c>
      <c r="P9" s="185">
        <v>0</v>
      </c>
      <c r="Q9" s="185">
        <f>ROUND(E9*P9,2)</f>
        <v>0</v>
      </c>
      <c r="R9" s="185"/>
      <c r="S9" s="185" t="s">
        <v>157</v>
      </c>
      <c r="T9" s="186" t="s">
        <v>158</v>
      </c>
      <c r="U9" s="160">
        <v>0</v>
      </c>
      <c r="V9" s="160">
        <f>ROUND(E9*U9,2)</f>
        <v>0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159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22.5" outlineLevel="1" x14ac:dyDescent="0.2">
      <c r="A10" s="157"/>
      <c r="B10" s="158"/>
      <c r="C10" s="257" t="s">
        <v>160</v>
      </c>
      <c r="D10" s="258"/>
      <c r="E10" s="258"/>
      <c r="F10" s="258"/>
      <c r="G10" s="25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161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87" t="str">
        <f>C10</f>
        <v>Rozpočet je zpracován dle projektové dokumentace "SNÍŽENÍ ENERGETICKÉ NÁROČNOSTI BUDOVY D NEMOCNICE HUSTOPEČE" - technické zprávy, výkresové dokumentace, požárně bezpečnostního řešení.</v>
      </c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99" t="s">
        <v>162</v>
      </c>
      <c r="D11" s="162"/>
      <c r="E11" s="163"/>
      <c r="F11" s="164"/>
      <c r="G11" s="164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161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2.5" outlineLevel="1" x14ac:dyDescent="0.2">
      <c r="A12" s="157"/>
      <c r="B12" s="158"/>
      <c r="C12" s="259" t="s">
        <v>971</v>
      </c>
      <c r="D12" s="260"/>
      <c r="E12" s="260"/>
      <c r="F12" s="260"/>
      <c r="G12" s="2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161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87" t="str">
        <f>C12</f>
        <v>Všechny  vlastní položky jsou oceněny jako kompletizované, včetně všech potřebných prací a materiálů, včetně lešení, přesunu hmot, likvidace suti atd.</v>
      </c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74" t="s">
        <v>153</v>
      </c>
      <c r="B13" s="175" t="s">
        <v>121</v>
      </c>
      <c r="C13" s="197" t="s">
        <v>122</v>
      </c>
      <c r="D13" s="176"/>
      <c r="E13" s="177"/>
      <c r="F13" s="178"/>
      <c r="G13" s="178">
        <f>SUMIF(AG14:AG14,"&lt;&gt;NOR",G14:G14)</f>
        <v>0</v>
      </c>
      <c r="H13" s="178"/>
      <c r="I13" s="178">
        <f>SUM(I14:I14)</f>
        <v>0</v>
      </c>
      <c r="J13" s="178"/>
      <c r="K13" s="178">
        <f>SUM(K14:K14)</f>
        <v>0</v>
      </c>
      <c r="L13" s="178"/>
      <c r="M13" s="178">
        <f>SUM(M14:M14)</f>
        <v>0</v>
      </c>
      <c r="N13" s="178"/>
      <c r="O13" s="178">
        <f>SUM(O14:O14)</f>
        <v>0</v>
      </c>
      <c r="P13" s="178"/>
      <c r="Q13" s="178">
        <f>SUM(Q14:Q14)</f>
        <v>0</v>
      </c>
      <c r="R13" s="178"/>
      <c r="S13" s="178"/>
      <c r="T13" s="179"/>
      <c r="U13" s="173"/>
      <c r="V13" s="173">
        <f>SUM(V14:V14)</f>
        <v>0</v>
      </c>
      <c r="W13" s="173"/>
      <c r="AG13" t="s">
        <v>154</v>
      </c>
    </row>
    <row r="14" spans="1:60" outlineLevel="1" x14ac:dyDescent="0.2">
      <c r="A14" s="180">
        <v>2</v>
      </c>
      <c r="B14" s="181" t="s">
        <v>677</v>
      </c>
      <c r="C14" s="198" t="s">
        <v>972</v>
      </c>
      <c r="D14" s="182" t="s">
        <v>973</v>
      </c>
      <c r="E14" s="183">
        <v>1</v>
      </c>
      <c r="F14" s="184"/>
      <c r="G14" s="185">
        <f>ROUND(E14*F14,2)</f>
        <v>0</v>
      </c>
      <c r="H14" s="184"/>
      <c r="I14" s="185">
        <f>ROUND(E14*H14,2)</f>
        <v>0</v>
      </c>
      <c r="J14" s="184"/>
      <c r="K14" s="185">
        <f>ROUND(E14*J14,2)</f>
        <v>0</v>
      </c>
      <c r="L14" s="185">
        <v>21</v>
      </c>
      <c r="M14" s="185">
        <f>G14*(1+L14/100)</f>
        <v>0</v>
      </c>
      <c r="N14" s="185">
        <v>0</v>
      </c>
      <c r="O14" s="185">
        <f>ROUND(E14*N14,2)</f>
        <v>0</v>
      </c>
      <c r="P14" s="185">
        <v>0</v>
      </c>
      <c r="Q14" s="185">
        <f>ROUND(E14*P14,2)</f>
        <v>0</v>
      </c>
      <c r="R14" s="185"/>
      <c r="S14" s="185" t="s">
        <v>157</v>
      </c>
      <c r="T14" s="186" t="s">
        <v>158</v>
      </c>
      <c r="U14" s="160">
        <v>0</v>
      </c>
      <c r="V14" s="160">
        <f>ROUND(E14*U14,2)</f>
        <v>0</v>
      </c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159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x14ac:dyDescent="0.2">
      <c r="A15" s="5"/>
      <c r="B15" s="6"/>
      <c r="C15" s="207"/>
      <c r="D15" s="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AE15">
        <v>15</v>
      </c>
      <c r="AF15">
        <v>21</v>
      </c>
    </row>
    <row r="16" spans="1:60" x14ac:dyDescent="0.2">
      <c r="A16" s="153"/>
      <c r="B16" s="154" t="s">
        <v>29</v>
      </c>
      <c r="C16" s="208"/>
      <c r="D16" s="155"/>
      <c r="E16" s="156"/>
      <c r="F16" s="156"/>
      <c r="G16" s="196">
        <f>G8+G13</f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AE16">
        <f>SUMIF(L7:L14,AE15,G7:G14)</f>
        <v>0</v>
      </c>
      <c r="AF16">
        <f>SUMIF(L7:L14,AF15,G7:G14)</f>
        <v>0</v>
      </c>
      <c r="AG16" t="s">
        <v>311</v>
      </c>
    </row>
    <row r="17" spans="3:33" x14ac:dyDescent="0.2">
      <c r="C17" s="209"/>
      <c r="D17" s="141"/>
      <c r="AG17" t="s">
        <v>312</v>
      </c>
    </row>
    <row r="18" spans="3:33" x14ac:dyDescent="0.2">
      <c r="D18" s="141"/>
    </row>
    <row r="19" spans="3:33" x14ac:dyDescent="0.2">
      <c r="D19" s="141"/>
    </row>
    <row r="20" spans="3:33" x14ac:dyDescent="0.2">
      <c r="D20" s="141"/>
    </row>
    <row r="21" spans="3:33" x14ac:dyDescent="0.2">
      <c r="D21" s="141"/>
    </row>
    <row r="22" spans="3:33" x14ac:dyDescent="0.2">
      <c r="D22" s="141"/>
    </row>
    <row r="23" spans="3:33" x14ac:dyDescent="0.2">
      <c r="D23" s="141"/>
    </row>
    <row r="24" spans="3:33" x14ac:dyDescent="0.2">
      <c r="D24" s="141"/>
    </row>
    <row r="25" spans="3:33" x14ac:dyDescent="0.2">
      <c r="D25" s="141"/>
    </row>
    <row r="26" spans="3:33" x14ac:dyDescent="0.2">
      <c r="D26" s="141"/>
    </row>
    <row r="27" spans="3:33" x14ac:dyDescent="0.2">
      <c r="D27" s="141"/>
    </row>
    <row r="28" spans="3:33" x14ac:dyDescent="0.2">
      <c r="D28" s="141"/>
    </row>
    <row r="29" spans="3:33" x14ac:dyDescent="0.2">
      <c r="D29" s="141"/>
    </row>
    <row r="30" spans="3:33" x14ac:dyDescent="0.2">
      <c r="D30" s="141"/>
    </row>
    <row r="31" spans="3:33" x14ac:dyDescent="0.2">
      <c r="D31" s="141"/>
    </row>
    <row r="32" spans="3:33" x14ac:dyDescent="0.2">
      <c r="D32" s="141"/>
    </row>
    <row r="33" spans="4:4" x14ac:dyDescent="0.2">
      <c r="D33" s="141"/>
    </row>
    <row r="34" spans="4:4" x14ac:dyDescent="0.2">
      <c r="D34" s="141"/>
    </row>
    <row r="35" spans="4:4" x14ac:dyDescent="0.2">
      <c r="D35" s="141"/>
    </row>
    <row r="36" spans="4:4" x14ac:dyDescent="0.2">
      <c r="D36" s="141"/>
    </row>
    <row r="37" spans="4:4" x14ac:dyDescent="0.2">
      <c r="D37" s="141"/>
    </row>
    <row r="38" spans="4:4" x14ac:dyDescent="0.2">
      <c r="D38" s="141"/>
    </row>
    <row r="39" spans="4:4" x14ac:dyDescent="0.2">
      <c r="D39" s="141"/>
    </row>
    <row r="40" spans="4:4" x14ac:dyDescent="0.2">
      <c r="D40" s="141"/>
    </row>
    <row r="41" spans="4:4" x14ac:dyDescent="0.2">
      <c r="D41" s="141"/>
    </row>
    <row r="42" spans="4:4" x14ac:dyDescent="0.2">
      <c r="D42" s="141"/>
    </row>
    <row r="43" spans="4:4" x14ac:dyDescent="0.2">
      <c r="D43" s="141"/>
    </row>
    <row r="44" spans="4:4" x14ac:dyDescent="0.2">
      <c r="D44" s="141"/>
    </row>
    <row r="45" spans="4:4" x14ac:dyDescent="0.2">
      <c r="D45" s="141"/>
    </row>
    <row r="46" spans="4:4" x14ac:dyDescent="0.2">
      <c r="D46" s="141"/>
    </row>
    <row r="47" spans="4:4" x14ac:dyDescent="0.2">
      <c r="D47" s="141"/>
    </row>
    <row r="48" spans="4:4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algorithmName="SHA-512" hashValue="U/i0U9KAxYBnmbQ3OYeWo7C0khXbn/tydFOyIEHDwidcIoukn5exdEKdDiFCM8NA1wTTPbaa6ey0hB2Z2WU4zA==" saltValue="jhniX3tXqt6z0fnKVVChJg==" spinCount="100000" sheet="1"/>
  <mergeCells count="6">
    <mergeCell ref="C12:G12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58</vt:i4>
      </vt:variant>
    </vt:vector>
  </HeadingPairs>
  <TitlesOfParts>
    <vt:vector size="68" baseType="lpstr">
      <vt:lpstr>Pokyny pro vyplnění</vt:lpstr>
      <vt:lpstr>Stavba</vt:lpstr>
      <vt:lpstr>VzorPolozky</vt:lpstr>
      <vt:lpstr>01 01 Pol</vt:lpstr>
      <vt:lpstr>01 02 Pol</vt:lpstr>
      <vt:lpstr>01 03 Pol</vt:lpstr>
      <vt:lpstr>01 04 Pol</vt:lpstr>
      <vt:lpstr>01 05 Pol</vt:lpstr>
      <vt:lpstr>01 06 Pol</vt:lpstr>
      <vt:lpstr>01 07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'01 02 Pol'!Názvy_tisku</vt:lpstr>
      <vt:lpstr>'01 03 Pol'!Názvy_tisku</vt:lpstr>
      <vt:lpstr>'01 04 Pol'!Názvy_tisku</vt:lpstr>
      <vt:lpstr>'01 05 Pol'!Názvy_tisku</vt:lpstr>
      <vt:lpstr>'01 06 Pol'!Názvy_tisku</vt:lpstr>
      <vt:lpstr>'01 07 Pol'!Názvy_tisku</vt:lpstr>
      <vt:lpstr>oadresa</vt:lpstr>
      <vt:lpstr>Stavba!Objednatel</vt:lpstr>
      <vt:lpstr>Stavba!Objekt</vt:lpstr>
      <vt:lpstr>'01 01 Pol'!Oblast_tisku</vt:lpstr>
      <vt:lpstr>'01 02 Pol'!Oblast_tisku</vt:lpstr>
      <vt:lpstr>'01 03 Pol'!Oblast_tisku</vt:lpstr>
      <vt:lpstr>'01 04 Pol'!Oblast_tisku</vt:lpstr>
      <vt:lpstr>'01 05 Pol'!Oblast_tisku</vt:lpstr>
      <vt:lpstr>'01 06 Pol'!Oblast_tisku</vt:lpstr>
      <vt:lpstr>'01 07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Kroulíková Anna</dc:creator>
  <cp:lastModifiedBy>Kroulíková Anna</cp:lastModifiedBy>
  <cp:lastPrinted>2014-02-28T09:52:57Z</cp:lastPrinted>
  <dcterms:created xsi:type="dcterms:W3CDTF">2009-04-08T07:15:50Z</dcterms:created>
  <dcterms:modified xsi:type="dcterms:W3CDTF">2018-01-09T11:36:22Z</dcterms:modified>
</cp:coreProperties>
</file>