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0" windowWidth="23070" windowHeight="10095" activeTab="2"/>
  </bookViews>
  <sheets>
    <sheet name="Krycí list" sheetId="1" r:id="rId1"/>
    <sheet name="Rekapitulace" sheetId="2" r:id="rId2"/>
    <sheet name="Rozpocet" sheetId="3" r:id="rId3"/>
    <sheet name="#Figury" sheetId="4" state="hidden" r:id="rId4"/>
  </sheets>
  <definedNames/>
  <calcPr fullCalcOnLoad="1"/>
</workbook>
</file>

<file path=xl/sharedStrings.xml><?xml version="1.0" encoding="utf-8"?>
<sst xmlns="http://schemas.openxmlformats.org/spreadsheetml/2006/main" count="1123" uniqueCount="532">
  <si>
    <t>KRYCÍ LIST ROZPOČTU</t>
  </si>
  <si>
    <t>Název stavby</t>
  </si>
  <si>
    <t>Oprava fasády objektu školy,Pontassievská 2, Znojmo</t>
  </si>
  <si>
    <t>JKSO</t>
  </si>
  <si>
    <t xml:space="preserve"> </t>
  </si>
  <si>
    <t>Kód stavby</t>
  </si>
  <si>
    <t>Pontas</t>
  </si>
  <si>
    <t>Název objektu</t>
  </si>
  <si>
    <t>Oprava fasády</t>
  </si>
  <si>
    <t>EČO</t>
  </si>
  <si>
    <t>Kód objektu</t>
  </si>
  <si>
    <t>Rozpocet</t>
  </si>
  <si>
    <t>Název části</t>
  </si>
  <si>
    <t>Místo</t>
  </si>
  <si>
    <t>Kód části</t>
  </si>
  <si>
    <t>Název podčásti</t>
  </si>
  <si>
    <t>Kód podčásti</t>
  </si>
  <si>
    <t>IČ</t>
  </si>
  <si>
    <t>DIČ</t>
  </si>
  <si>
    <t>Objednatel</t>
  </si>
  <si>
    <t>Projektant</t>
  </si>
  <si>
    <t>Zhotovitel</t>
  </si>
  <si>
    <t>Rozpočet číslo</t>
  </si>
  <si>
    <t>Zpracoval</t>
  </si>
  <si>
    <t>Dne</t>
  </si>
  <si>
    <t>31.07.2017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</si>
  <si>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</si>
  <si>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</si>
  <si>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</si>
  <si>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</si>
  <si>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</si>
  <si>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</si>
  <si>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</si>
  <si>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</si>
  <si>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</si>
  <si>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</si>
  <si>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</si>
  <si>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</si>
  <si>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</si>
  <si>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</si>
  <si>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Vedlejší rozpočtové náklady</t>
  </si>
  <si>
    <t>HSV</t>
  </si>
  <si>
    <t>Dodávky</t>
  </si>
  <si>
    <t>Práce přesčas</t>
  </si>
  <si>
    <t>Zařízení staveniště</t>
  </si>
  <si>
    <t>%</t>
  </si>
  <si>
    <t>Montáž</t>
  </si>
  <si>
    <t>Bez pevné podl.</t>
  </si>
  <si>
    <t>Projektové práce</t>
  </si>
  <si>
    <t>PSV</t>
  </si>
  <si>
    <t>Kulturní památka</t>
  </si>
  <si>
    <t>Územní vlivy</t>
  </si>
  <si>
    <t>Provozní vlivy</t>
  </si>
  <si>
    <t>"M"</t>
  </si>
  <si>
    <t>Ostatní</t>
  </si>
  <si>
    <t>VRN z rozpočtu</t>
  </si>
  <si>
    <t>ZRN (ř. 1-6)</t>
  </si>
  <si>
    <t>DN (ř. 8-11)</t>
  </si>
  <si>
    <t>VRN (ř. 13-18)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</si>
  <si>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</si>
  <si>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</si>
  <si>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</si>
  <si>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</si>
  <si>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</si>
  <si>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</si>
  <si>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</si>
  <si>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</si>
  <si>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</si>
  <si>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</si>
  <si>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</si>
  <si>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</si>
  <si>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</si>
  <si>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</si>
  <si>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</si>
  <si>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REKAPITULACE ROZPOČTU</t>
  </si>
  <si>
    <t>Stavba:</t>
  </si>
  <si>
    <t>Objekt:</t>
  </si>
  <si>
    <t>Část:</t>
  </si>
  <si>
    <t xml:space="preserve">JKSO: </t>
  </si>
  <si>
    <t>Objednatel:</t>
  </si>
  <si>
    <t>Zhotovitel:</t>
  </si>
  <si>
    <t>Datum:</t>
  </si>
  <si>
    <t>Kód</t>
  </si>
  <si>
    <t>Popis</t>
  </si>
  <si>
    <t>Cena celkem</t>
  </si>
  <si>
    <t>Hmotnost celkem</t>
  </si>
  <si>
    <t>Suť celkem</t>
  </si>
  <si>
    <t>Celkem</t>
  </si>
  <si>
    <t>ROZPOČET</t>
  </si>
  <si>
    <t>JKSO:</t>
  </si>
  <si>
    <t>P.Č.</t>
  </si>
  <si>
    <t>TV</t>
  </si>
  <si>
    <t>KCN</t>
  </si>
  <si>
    <t>Kód položky</t>
  </si>
  <si>
    <t>MJ</t>
  </si>
  <si>
    <t>Množství celkem</t>
  </si>
  <si>
    <t>Cena jednotková</t>
  </si>
  <si>
    <t>Hmotnost</t>
  </si>
  <si>
    <t>Hmotnost sutě</t>
  </si>
  <si>
    <t>Hmotnost sutě celkem</t>
  </si>
  <si>
    <t>Sazba DPH</t>
  </si>
  <si>
    <t>Typ položky</t>
  </si>
  <si>
    <t>Úroveň</t>
  </si>
  <si>
    <t>Dodavatel</t>
  </si>
  <si>
    <t>Práce a dodávky HSV</t>
  </si>
  <si>
    <t>0</t>
  </si>
  <si>
    <t>1</t>
  </si>
  <si>
    <t>Zemní práce</t>
  </si>
  <si>
    <t>K</t>
  </si>
  <si>
    <t>PK</t>
  </si>
  <si>
    <t>113106123</t>
  </si>
  <si>
    <t>Rozebrání dlažeb nebo dílců komunikací pro pěší ze zámkových dlaždic</t>
  </si>
  <si>
    <t>m2</t>
  </si>
  <si>
    <t>2</t>
  </si>
  <si>
    <t>131103101</t>
  </si>
  <si>
    <t>Hloubení jam ručním nebo pneum nářadím v soudržných horninách tř. 1 a 2</t>
  </si>
  <si>
    <t>m3</t>
  </si>
  <si>
    <t>3</t>
  </si>
  <si>
    <t>132202101</t>
  </si>
  <si>
    <t>Hloubení rýh š do 600 mm ručním nebo pneum nářadím v soudržných horninách tř. 3</t>
  </si>
  <si>
    <t>4</t>
  </si>
  <si>
    <t>162701101</t>
  </si>
  <si>
    <t>Vodorovné přemístění do 6000 m výkopku z horniny tř. 1 až 4</t>
  </si>
  <si>
    <t>5</t>
  </si>
  <si>
    <t>M</t>
  </si>
  <si>
    <t>MAT</t>
  </si>
  <si>
    <t>1-01</t>
  </si>
  <si>
    <t>Poplatek za uložení výkopku na skládku</t>
  </si>
  <si>
    <t>6</t>
  </si>
  <si>
    <t>174101102</t>
  </si>
  <si>
    <t>Zásyp v uzavřených prostorech sypaninou se zhutněním</t>
  </si>
  <si>
    <t>7</t>
  </si>
  <si>
    <t>583439300</t>
  </si>
  <si>
    <t>kamenivo drcené hrubé frakce 16-32 třída B</t>
  </si>
  <si>
    <t>t</t>
  </si>
  <si>
    <t>8</t>
  </si>
  <si>
    <t>583438720</t>
  </si>
  <si>
    <t>kamenivo drcené hrubé frakce 8-16</t>
  </si>
  <si>
    <t>9</t>
  </si>
  <si>
    <t>1-02</t>
  </si>
  <si>
    <t>Rekultivace trávníku</t>
  </si>
  <si>
    <t>Komunikace</t>
  </si>
  <si>
    <t>10</t>
  </si>
  <si>
    <t>596211111</t>
  </si>
  <si>
    <t>Kladení zámkové dlažby komunikací pro pěší tl 60 mm skupiny A pl do 100 m2</t>
  </si>
  <si>
    <t>11</t>
  </si>
  <si>
    <t>5-01</t>
  </si>
  <si>
    <t>Řezání zámkové dlažby</t>
  </si>
  <si>
    <t>m</t>
  </si>
  <si>
    <t>12</t>
  </si>
  <si>
    <t>5-02</t>
  </si>
  <si>
    <t>Dod. zámkové dlažby</t>
  </si>
  <si>
    <t>Úpravy povrchů, podlahy a osazování výplní</t>
  </si>
  <si>
    <t>13</t>
  </si>
  <si>
    <t>61-03</t>
  </si>
  <si>
    <t>Dod.+mtz. APU lišt</t>
  </si>
  <si>
    <t>14</t>
  </si>
  <si>
    <t>610991111</t>
  </si>
  <si>
    <t>Zakrývání vnitřních a vnějších výplní otvorů, předmětů a konstrukcí folií a páskou</t>
  </si>
  <si>
    <t>15</t>
  </si>
  <si>
    <t>6-01</t>
  </si>
  <si>
    <t>Zednické zapravení po výměně oken a dveří včetně výmalby</t>
  </si>
  <si>
    <t>16</t>
  </si>
  <si>
    <t>6-02</t>
  </si>
  <si>
    <t>Dod.+mtz písmomalířem, nápis na fasádě ŠKOLA -DÍLNA LIDSKOSTI</t>
  </si>
  <si>
    <t>kus</t>
  </si>
  <si>
    <t>17</t>
  </si>
  <si>
    <t>6-03</t>
  </si>
  <si>
    <t>Dod.+mtz. desek z vodovzdorné překližky 0,5x1m, dle výkr. č.11</t>
  </si>
  <si>
    <t>18</t>
  </si>
  <si>
    <t>6-04</t>
  </si>
  <si>
    <t>Příplatek za vzorkování barevnosti fasády, 16 vzorků á 0,5m2</t>
  </si>
  <si>
    <t>kompl.</t>
  </si>
  <si>
    <t>19</t>
  </si>
  <si>
    <t>612473182</t>
  </si>
  <si>
    <t>Vnitřní omítka zdiva vápenocementová ze suchých směsí štuková</t>
  </si>
  <si>
    <t>20</t>
  </si>
  <si>
    <t>6204111-01</t>
  </si>
  <si>
    <t>Nátěr vnější omítky členitosti VI. silikátovou barvou z lešení</t>
  </si>
  <si>
    <t>21</t>
  </si>
  <si>
    <t>6204111-02</t>
  </si>
  <si>
    <t>Nátěr vnější omítky členitosti II. silikátovou barvou z lešení</t>
  </si>
  <si>
    <t>22</t>
  </si>
  <si>
    <t>620991121</t>
  </si>
  <si>
    <t>Zakrývání výplní venkovních otvorů před nástřikem plastických maltovin z lešení</t>
  </si>
  <si>
    <t>23</t>
  </si>
  <si>
    <t>622421143</t>
  </si>
  <si>
    <t>Vnější omítka stěn a štítů vápenná nebo vápenocementová štuková složitosti II</t>
  </si>
  <si>
    <t>24</t>
  </si>
  <si>
    <t>014</t>
  </si>
  <si>
    <t>622422421</t>
  </si>
  <si>
    <t>Oprava vnějších omítek štukových MV nebo MVC členitosti I nebo II v rozsahu do 40 %</t>
  </si>
  <si>
    <t>25</t>
  </si>
  <si>
    <t>622422621</t>
  </si>
  <si>
    <t>Oprava vnějších omítek štukových MV nebo MVC členitosti I nebo II v rozsahu do 65 %</t>
  </si>
  <si>
    <t>26</t>
  </si>
  <si>
    <t>622426721</t>
  </si>
  <si>
    <t>Oprava vnějších omítek štukových MV nebo MVC členitosti VI v rozsahu do 80 %</t>
  </si>
  <si>
    <t>27</t>
  </si>
  <si>
    <t>6-05</t>
  </si>
  <si>
    <t>Penetrace podkladu pod omítky</t>
  </si>
  <si>
    <t>28</t>
  </si>
  <si>
    <t>011</t>
  </si>
  <si>
    <t>62247</t>
  </si>
  <si>
    <t xml:space="preserve">Sanační omítka  štuková </t>
  </si>
  <si>
    <t>29</t>
  </si>
  <si>
    <t>622471116</t>
  </si>
  <si>
    <t>Tenkovrstvá úprava povrchu vnějších stěn aktivovaným štukem tl do 3 mm s disperzní přísadou</t>
  </si>
  <si>
    <t>30</t>
  </si>
  <si>
    <t>622476-01</t>
  </si>
  <si>
    <t>Sanační vnější omítkový systém a cihelné nebo kamenné zdivo složitosti V.</t>
  </si>
  <si>
    <t>31</t>
  </si>
  <si>
    <t>622479</t>
  </si>
  <si>
    <t>Oprava omítky podbití říms</t>
  </si>
  <si>
    <t>32</t>
  </si>
  <si>
    <t>622903130</t>
  </si>
  <si>
    <t>Mytí s odmaštěním vnějších omítek stupně složitosti 5 a 6 tlakovou vodou</t>
  </si>
  <si>
    <t>33</t>
  </si>
  <si>
    <t>6-06</t>
  </si>
  <si>
    <t>Okartáčování stávajících akrylátových nátěrů</t>
  </si>
  <si>
    <t>34</t>
  </si>
  <si>
    <t>6-07</t>
  </si>
  <si>
    <t>35</t>
  </si>
  <si>
    <t>632450121</t>
  </si>
  <si>
    <t>Vyrovnávací cementový potěr tl do 20 mm ze suchých směsí provedený v pásu</t>
  </si>
  <si>
    <t>Trubní vedení</t>
  </si>
  <si>
    <t>36</t>
  </si>
  <si>
    <t>871313121</t>
  </si>
  <si>
    <t>Montáž potrubí z kanalizačních trub z PVC otevřený výkop sklon do 20 % DN 150</t>
  </si>
  <si>
    <t>37</t>
  </si>
  <si>
    <t>286111200</t>
  </si>
  <si>
    <t>trubka kanalizační hladká hrdlovaná D 160 x 3,6 x 5000 mm</t>
  </si>
  <si>
    <t>38</t>
  </si>
  <si>
    <t>877265271</t>
  </si>
  <si>
    <t>Montáž lapače střešních splavenin z tvrdého PVC-systém KG DN 125</t>
  </si>
  <si>
    <t>39</t>
  </si>
  <si>
    <t>286118220</t>
  </si>
  <si>
    <t>lapač střešních splavenin pro plastové potrubí KHL660/2-DN 125</t>
  </si>
  <si>
    <t>40</t>
  </si>
  <si>
    <t>8-01</t>
  </si>
  <si>
    <t>Napojení deštové vody na kanalizaci</t>
  </si>
  <si>
    <t>41</t>
  </si>
  <si>
    <t>8-02</t>
  </si>
  <si>
    <t>Úprava prostupu římsou pro deštový svod- vložení PVC potrubí DN125-výkres K11</t>
  </si>
  <si>
    <t>Ostatní konstrukce a práce-bourání</t>
  </si>
  <si>
    <t>42</t>
  </si>
  <si>
    <t>941211112</t>
  </si>
  <si>
    <t>Montáž lešení řadového rámového lehkého zatížení do 200 kg/m2 š do 0,9 m v do 25 m</t>
  </si>
  <si>
    <t>43</t>
  </si>
  <si>
    <t>941211211</t>
  </si>
  <si>
    <t>Příplatek k lešení řadovému rámovému lehkému š 0,9 m v do 25 m za první a ZKD den použití</t>
  </si>
  <si>
    <t>44</t>
  </si>
  <si>
    <t>941211812</t>
  </si>
  <si>
    <t>Demontáž lešení řadového rámového lehkého zatížení do 200 kg/m2 š do 0,9 m v do 25 m</t>
  </si>
  <si>
    <t>45</t>
  </si>
  <si>
    <t>9-01</t>
  </si>
  <si>
    <t>Dod.+mtz. chráničky pro optický kabel délka 1,5m HDPE 50mm</t>
  </si>
  <si>
    <t>46</t>
  </si>
  <si>
    <t>965041000</t>
  </si>
  <si>
    <t>Bourání podlah a mazanin betonových tloušťky do 15 cm</t>
  </si>
  <si>
    <t>47</t>
  </si>
  <si>
    <t>9-02</t>
  </si>
  <si>
    <t>Zábor veřejného prostranství</t>
  </si>
  <si>
    <t>m2/den</t>
  </si>
  <si>
    <t>48</t>
  </si>
  <si>
    <t>013</t>
  </si>
  <si>
    <t>978015251</t>
  </si>
  <si>
    <t>Otlučení vnějších omítek MV nebo MVC stupeň složitosti I až IV o rozsahu do 40 %</t>
  </si>
  <si>
    <t>49</t>
  </si>
  <si>
    <t>978015271</t>
  </si>
  <si>
    <t>Otlučení vnějších omítek MV nebo MVC stupeň složitosti I až IV o rozsahu do 65 %</t>
  </si>
  <si>
    <t>99</t>
  </si>
  <si>
    <t>Přesun hmot</t>
  </si>
  <si>
    <t>50</t>
  </si>
  <si>
    <t>979081111</t>
  </si>
  <si>
    <t>Odvoz suti a vybouraných hmot na skládku do 1 km</t>
  </si>
  <si>
    <t>51</t>
  </si>
  <si>
    <t>002</t>
  </si>
  <si>
    <t>997002</t>
  </si>
  <si>
    <t>Nakládání suti a vybouraných hmot</t>
  </si>
  <si>
    <t>52</t>
  </si>
  <si>
    <t>221</t>
  </si>
  <si>
    <t>997221111</t>
  </si>
  <si>
    <t>Vodorovná doprava suti ze sypkých materiálů nošením do 50 m</t>
  </si>
  <si>
    <t>53</t>
  </si>
  <si>
    <t>979081121</t>
  </si>
  <si>
    <t>Odvoz suti a vybouraných hmot na skládku ZKD 1 km přes 1 km</t>
  </si>
  <si>
    <t>54</t>
  </si>
  <si>
    <t>979098201</t>
  </si>
  <si>
    <t>Poplatek za uložení stavebního betonového odpadu na skládce (skládkovné)</t>
  </si>
  <si>
    <t>55</t>
  </si>
  <si>
    <t>999281111</t>
  </si>
  <si>
    <t>Přesun hmot pro opravy a údržbu budov v do 25 m</t>
  </si>
  <si>
    <t>56</t>
  </si>
  <si>
    <t>944511111</t>
  </si>
  <si>
    <t>Montáž ochranné sítě z textilie z umělých vláken</t>
  </si>
  <si>
    <t>57</t>
  </si>
  <si>
    <t>944511211</t>
  </si>
  <si>
    <t>Příplatek k ochranné síti za první a ZKD den použití</t>
  </si>
  <si>
    <t>58</t>
  </si>
  <si>
    <t>944511811</t>
  </si>
  <si>
    <t>Demontáž ochranné sítě z textilie z umělých vláken</t>
  </si>
  <si>
    <t>59</t>
  </si>
  <si>
    <t>981011313</t>
  </si>
  <si>
    <t>Demolice budov zděných na MVC podíl konstrukcí do 20 % postupným rozebíráním</t>
  </si>
  <si>
    <t>60</t>
  </si>
  <si>
    <t>978015381</t>
  </si>
  <si>
    <t>Otlučení vnějších omítek MV nebo MVC stupeň složitosti V až VII o rozsahu do 80 %</t>
  </si>
  <si>
    <t>61</t>
  </si>
  <si>
    <t>978015391</t>
  </si>
  <si>
    <t>Otlučení vnějších omítek MV nebo MVC stupeň složitosti V až VII o rozsahu do 100 %</t>
  </si>
  <si>
    <t>62</t>
  </si>
  <si>
    <t>978015291</t>
  </si>
  <si>
    <t>Otlučení vnějších omítek MV nebo MVC stupeň složitosti I až IV o rozsahu do 100 %</t>
  </si>
  <si>
    <t>Práce a dodávky PSV</t>
  </si>
  <si>
    <t>711</t>
  </si>
  <si>
    <t>Izolace proti vodě, vlhkosti a plynům</t>
  </si>
  <si>
    <t>63</t>
  </si>
  <si>
    <t>711112123</t>
  </si>
  <si>
    <t>Provedení izolace proti zemní vlhkosti svislé za studena stěrka bitumenová tloušťky 5 mm</t>
  </si>
  <si>
    <t>64</t>
  </si>
  <si>
    <t>711132210</t>
  </si>
  <si>
    <t>Izolace proti zemní vlhkosti na svislé ploše na sucho pásy PE nopové fólie v.20mm</t>
  </si>
  <si>
    <t>65</t>
  </si>
  <si>
    <t>998711203</t>
  </si>
  <si>
    <t>Přesun hmot pro izolace proti vodě, vlhkosti a plynům v objektech v do 60 m</t>
  </si>
  <si>
    <t>763</t>
  </si>
  <si>
    <t>Konstrukce montované z desek, dílců a panelů</t>
  </si>
  <si>
    <t>66</t>
  </si>
  <si>
    <t>763131411</t>
  </si>
  <si>
    <t>SDK podhled desky 1xA 12,5 bez TI dvouvrstvá spodní kce profil CD+UD</t>
  </si>
  <si>
    <t>67</t>
  </si>
  <si>
    <t>998763101</t>
  </si>
  <si>
    <t>Přesun hmot pro dřevostavby v objektech v do 12 m</t>
  </si>
  <si>
    <t>764</t>
  </si>
  <si>
    <t>Konstrukce klempířské</t>
  </si>
  <si>
    <t>68</t>
  </si>
  <si>
    <t>764-11</t>
  </si>
  <si>
    <t>K13 nerezové pletivo 1M2 , výkres 20</t>
  </si>
  <si>
    <t>69</t>
  </si>
  <si>
    <t>764-12</t>
  </si>
  <si>
    <t>K14 hroty proti ptáků, , výkres 20</t>
  </si>
  <si>
    <t>70</t>
  </si>
  <si>
    <t>764-13</t>
  </si>
  <si>
    <t>K15 přesazení mříží , nátěr mříží , výkres 20</t>
  </si>
  <si>
    <t>71</t>
  </si>
  <si>
    <t>764311201</t>
  </si>
  <si>
    <t>Krytina Pz tl 0,6 mm hladká střešní z tabulí 2000x1000 mm do 30° K10</t>
  </si>
  <si>
    <t>72</t>
  </si>
  <si>
    <t>764311821</t>
  </si>
  <si>
    <t>Demontáž krytina hladká tabule 2000x1000 mm sklon do 30° plocha do 25 m2</t>
  </si>
  <si>
    <t>73</t>
  </si>
  <si>
    <t>764-01</t>
  </si>
  <si>
    <t>Dod.+mtz. výkres K1 oplechování soklové římsy</t>
  </si>
  <si>
    <t>74</t>
  </si>
  <si>
    <t>764-02</t>
  </si>
  <si>
    <t>Dod.+mtz. výkres K2 oplechování parapetu oken 1NP s římsou</t>
  </si>
  <si>
    <t>75</t>
  </si>
  <si>
    <t>764-03</t>
  </si>
  <si>
    <t>Dod.+mtz. výkres K3 oplechování kordonové římsy</t>
  </si>
  <si>
    <t>76</t>
  </si>
  <si>
    <t>764-04</t>
  </si>
  <si>
    <t>Dod.+mtz. výkres K4 oplechování parapetu 2NP s římsou</t>
  </si>
  <si>
    <t>77</t>
  </si>
  <si>
    <t>764-05</t>
  </si>
  <si>
    <t>Dod.+mtz. výkres K5 oplechování suprafenster</t>
  </si>
  <si>
    <t>78</t>
  </si>
  <si>
    <t>764-005</t>
  </si>
  <si>
    <t>79</t>
  </si>
  <si>
    <t>764-06</t>
  </si>
  <si>
    <t>Dod.+mtz. výkres K6 oplechování suprafenster</t>
  </si>
  <si>
    <t>80</t>
  </si>
  <si>
    <t>764-07</t>
  </si>
  <si>
    <t>Dod.+mtz. výkres K7 oplechování nápisu</t>
  </si>
  <si>
    <t>81</t>
  </si>
  <si>
    <t>764-08</t>
  </si>
  <si>
    <t>Dod.+mtz. výkres K8 oplechování tympanonu</t>
  </si>
  <si>
    <t>82</t>
  </si>
  <si>
    <t>764-09</t>
  </si>
  <si>
    <t>Dod.+mtz. výkres K9 oplechování hlavní římsy</t>
  </si>
  <si>
    <t>83</t>
  </si>
  <si>
    <t>764-009</t>
  </si>
  <si>
    <t>84</t>
  </si>
  <si>
    <t>764-10</t>
  </si>
  <si>
    <t>Dod.+mtz. výkres K10 oplechování podstavce</t>
  </si>
  <si>
    <t>85</t>
  </si>
  <si>
    <t>764410230</t>
  </si>
  <si>
    <t>Oplechování parapetů Pz rš 200 mm včetně rohů K12</t>
  </si>
  <si>
    <t>86</t>
  </si>
  <si>
    <t>764421830</t>
  </si>
  <si>
    <t>Demontáž oplechování říms rš do 200 mm</t>
  </si>
  <si>
    <t>87</t>
  </si>
  <si>
    <t>764421850</t>
  </si>
  <si>
    <t>Demontáž oplechování říms rš do 330 mm</t>
  </si>
  <si>
    <t>88</t>
  </si>
  <si>
    <t>764421870</t>
  </si>
  <si>
    <t>Demontáž oplechování říms rš do 500 mm</t>
  </si>
  <si>
    <t>89</t>
  </si>
  <si>
    <t>764422810</t>
  </si>
  <si>
    <t>Demontáž oplechování říms rš do 800 mm</t>
  </si>
  <si>
    <t>90</t>
  </si>
  <si>
    <t>764454203</t>
  </si>
  <si>
    <t>Odpadní trouby Pz kruhové D 120 mm K11</t>
  </si>
  <si>
    <t>91</t>
  </si>
  <si>
    <t>764454204</t>
  </si>
  <si>
    <t>Odpadní trouby Pz kruhové D 150 mm K11</t>
  </si>
  <si>
    <t>92</t>
  </si>
  <si>
    <t>764454802</t>
  </si>
  <si>
    <t>Demontáž trouby kruhové průměr 120 mm</t>
  </si>
  <si>
    <t>93</t>
  </si>
  <si>
    <t>764454803</t>
  </si>
  <si>
    <t>Demontáž trouby kruhové průměr 150 mm</t>
  </si>
  <si>
    <t>94</t>
  </si>
  <si>
    <t>998764202</t>
  </si>
  <si>
    <t>Přesun hmot pro konstrukce klempířské v objektech v do 12 m</t>
  </si>
  <si>
    <t>766</t>
  </si>
  <si>
    <t>Konstrukce truhlářské</t>
  </si>
  <si>
    <t>95</t>
  </si>
  <si>
    <t>766-05</t>
  </si>
  <si>
    <t>Dmtz.+dod.+mtz. vstupních dřevěných dveří 4,98x2,12m výpis D1</t>
  </si>
  <si>
    <t>96</t>
  </si>
  <si>
    <t>766-06</t>
  </si>
  <si>
    <t>Dmtz.+dod.+mtz. vstupních dřevěných dveří 4,98x2,12m výpis D2</t>
  </si>
  <si>
    <t>97</t>
  </si>
  <si>
    <t>766-07</t>
  </si>
  <si>
    <t>Dod.+mtz. vnitřního parapetu, DTD s nosem do šířky 36cm</t>
  </si>
  <si>
    <t>98</t>
  </si>
  <si>
    <t>766-322</t>
  </si>
  <si>
    <t>Dmtz.+dod.+mtz. dřevěné eurookno 2,15x2,5m výpis 29</t>
  </si>
  <si>
    <t>766-89</t>
  </si>
  <si>
    <t>Montáž oken a dveří na speciální parotěsnící pěnu</t>
  </si>
  <si>
    <t>100</t>
  </si>
  <si>
    <t>766411812</t>
  </si>
  <si>
    <t>Demontáž truhlářského obložení stěn z panelů plochy přes 1,5 m2</t>
  </si>
  <si>
    <t>101</t>
  </si>
  <si>
    <t>766416213</t>
  </si>
  <si>
    <t>Montáž obložení stěn plochy přes 5 m2 panely z měkkého dřeva přes 1,50 m2</t>
  </si>
  <si>
    <t>102</t>
  </si>
  <si>
    <t>998766203</t>
  </si>
  <si>
    <t>Přesun hmot pro konstrukce truhlářské v objektech v do 24 m</t>
  </si>
  <si>
    <t>767</t>
  </si>
  <si>
    <t>Konstrukce zámečnické</t>
  </si>
  <si>
    <t>103</t>
  </si>
  <si>
    <t>767-12</t>
  </si>
  <si>
    <t>Odřezání ocelových prvků na fasádě</t>
  </si>
  <si>
    <t>104</t>
  </si>
  <si>
    <t>767-13</t>
  </si>
  <si>
    <t>Zábradlí Z1 , výkres 25</t>
  </si>
  <si>
    <t>105</t>
  </si>
  <si>
    <t>767-14</t>
  </si>
  <si>
    <t>Dmtz.+mtz.  mříží H1,H2,Z1,H3</t>
  </si>
  <si>
    <t>106</t>
  </si>
  <si>
    <t>998767203</t>
  </si>
  <si>
    <t>Přesun hmot pro zámečnické konstrukce v objektech v do 24 m</t>
  </si>
  <si>
    <t>783</t>
  </si>
  <si>
    <t>Dokončovací práce - nátěry</t>
  </si>
  <si>
    <t>107</t>
  </si>
  <si>
    <t>783103801</t>
  </si>
  <si>
    <t>Odstranění nátěrů okartáčováním z ocelových konstrukcí lehkých "C" nebo velmi lehkých"CC"</t>
  </si>
  <si>
    <t>108</t>
  </si>
  <si>
    <t>783121172</t>
  </si>
  <si>
    <t>Nátěry syntetické OK střední "D" barva dražší lesklý povrch 1x antikorozní, 1x základní, 2x email</t>
  </si>
  <si>
    <t>109</t>
  </si>
  <si>
    <t>783801812</t>
  </si>
  <si>
    <t>Odstranění nátěrů z omítek stěn oškrabáním s obroušením</t>
  </si>
  <si>
    <t>784</t>
  </si>
  <si>
    <t>Dokončovací práce - malby</t>
  </si>
  <si>
    <t>110</t>
  </si>
  <si>
    <t>784453602</t>
  </si>
  <si>
    <t>Malby směsi tekuté hlinkové bílé dvojnásobné v místnostech v do 5 m</t>
  </si>
  <si>
    <t>Práce a dodávky M</t>
  </si>
  <si>
    <t>21-M</t>
  </si>
  <si>
    <t>Elektromontáže</t>
  </si>
  <si>
    <t>111</t>
  </si>
  <si>
    <t>21-M-</t>
  </si>
  <si>
    <t>Dmtz.+dod.+mtz. Hromosvodu, vedení, ochranný úhelník</t>
  </si>
  <si>
    <t>Poznámka :</t>
  </si>
  <si>
    <t xml:space="preserve">Platí pro celou stavbu </t>
  </si>
  <si>
    <t xml:space="preserve">a) veškeré položky na přípomoce,  dopravu, montáž, zpevněné montážní plochy, atd...  </t>
  </si>
  <si>
    <t xml:space="preserve">zahrnout do jednotlivých jednotkových cen. : </t>
  </si>
  <si>
    <t xml:space="preserve">b) součásti prací jsou veškeré zkoušky, potřebná měření, inspekce, uvedení zařízení do provozu, zaškolení obsluhy, </t>
  </si>
  <si>
    <t xml:space="preserve">provozní řády, manuály a revize v českém jazyce. Za komplexní vyzkoušení se považuje bezporuchový </t>
  </si>
  <si>
    <t xml:space="preserve">provoz po dobu minimálně 96 hod. : </t>
  </si>
  <si>
    <t xml:space="preserve">c) součástí dodávky je zpracování veškeré dílenské dokumentace a dokumentace skutečného provedení : </t>
  </si>
  <si>
    <t xml:space="preserve">d) součástí dodávky je kompletní dokladová část díla nutná k získání kolaudačního souhlasu stavby : </t>
  </si>
  <si>
    <t xml:space="preserve">e) v rozsahu prací zhotovitele jsou rovněž jakékoliv prvky, zařízení, práce a pomocné materiály, neuvedené v tomto </t>
  </si>
  <si>
    <t xml:space="preserve">soupisu výkonů, které jsou ale nezbytně nutné k dodání, instalaci , dokončení a provozování </t>
  </si>
  <si>
    <t xml:space="preserve">díla, včetně ztratného a prořezů : </t>
  </si>
  <si>
    <t xml:space="preserve">f) součástí dodávky jsou veškerá geodetická měření jako například vytyčení konstrukcí, kontrolní měření, </t>
  </si>
  <si>
    <t xml:space="preserve">zaměření skutečného stavu apod. : </t>
  </si>
  <si>
    <t xml:space="preserve">g) součástí dodávky jsou i náklady na případná  opatření související s ochranou stávajících sítí, komunikací či staveb : </t>
  </si>
  <si>
    <t xml:space="preserve">h) součástí jednotkových cen jsou i vícenáklady související s výstavbou v zimním období, průběžný úklid staveniště </t>
  </si>
  <si>
    <t xml:space="preserve">a přilehlých komunikací, likvidaci odpadů, dočasná dopravní omezení atd. : </t>
  </si>
  <si>
    <t xml:space="preserve">i) kalkulovat včetně dodávek energií, vody apod. pro stavbu </t>
  </si>
  <si>
    <t xml:space="preserve">Nedílnou součástí výkazu výměr ( slepého rozpočtu ) je projektová dokumentace !! : </t>
  </si>
  <si>
    <t xml:space="preserve">Zpracovatel nabídky  je povinen prověřit specifikace a výměry uvedené ve výkazu výměr. : </t>
  </si>
  <si>
    <t xml:space="preserve">V případě zjištěných rozdílů má na tyto rozdíly upozornit ve lhůtě pro podání nabídek </t>
  </si>
  <si>
    <t xml:space="preserve">prostřednictvím žádosti o dodatečné informace k zadávacím podmínkám.  </t>
  </si>
  <si>
    <t xml:space="preserve">VEŠKERÉ VÝMĚRY, POKUD NENÍ U POLOŽEK SAMOSTATNÝ VÝPOČET, ODMĚŘENY KRESLÍCÍM PROGRAMEM. </t>
  </si>
  <si>
    <t>POLOŽKY VLASTNÍ VYTVOŘENY INDIVIDIULNÍ KALKULACÍ DLE OBOROVÉHO KALKULAČNÍHO VZORCE</t>
  </si>
  <si>
    <t>S NASTAVENÍM  REŽIÍ A MÍRY ZISKU  DLE RTS S INDIVIDUÁLNÍMI VSTUPY</t>
  </si>
  <si>
    <t xml:space="preserve">MATERIÁLŮ A VÝKONŮ, KTERÉ NEOBSAHUJÍ KMENOVÉ. </t>
  </si>
  <si>
    <t xml:space="preserve">Následné změny výměr v průběhu realizace nebudou akceptovány.  </t>
  </si>
  <si>
    <t xml:space="preserve">Jednotlivé položky jsou specifikovány PD. </t>
  </si>
  <si>
    <t xml:space="preserve">Veškeré práce musí být provedeny dle platných norem ČSN - viz www.ceske-normy.cz </t>
  </si>
  <si>
    <t xml:space="preserve">Viz PD, výkopy okap.chodníku, množství odměřeno kreslícím programem </t>
  </si>
  <si>
    <t xml:space="preserve">Viz PD, výkopy okap.chodníku, odbourání prádelny, množství odměřeno kreslícím programem </t>
  </si>
  <si>
    <t>Viz PD, výkopy okap.chodníku, odbourání prádelny</t>
  </si>
  <si>
    <t>viz PD</t>
  </si>
  <si>
    <t xml:space="preserve">Pozn. objednatele </t>
  </si>
  <si>
    <t>Pozn. zhotovitele</t>
  </si>
  <si>
    <t xml:space="preserve">Viz PD,  množství odměřeno kreslícím programem </t>
  </si>
  <si>
    <t>Viz PD výkr. Č. 4, 6, chodník, zádlažba po odbourané prádelně</t>
  </si>
  <si>
    <t xml:space="preserve">Viz PD, výměna oken, dveří </t>
  </si>
  <si>
    <t xml:space="preserve">Viz PD, pohledy, množství odměřeno kreslícím programem </t>
  </si>
  <si>
    <t>Viz PD</t>
  </si>
  <si>
    <t>Viz PD, severní pohled</t>
  </si>
  <si>
    <t>Viz PD, výkr.7</t>
  </si>
  <si>
    <t xml:space="preserve">Viz PD, opravy omítek v interiéru po výměně oken, dveří - dle skutečnosti </t>
  </si>
  <si>
    <t xml:space="preserve">Viz PD, pohledy, množství odměřeno kreslícím programem. Očištění, vyspravení štukatérskými maltami, celková revize, doplnění a vyspravení hlavic sloupů, tympanonu, okenních suprafenster, místní doplnění a profilace říms. Dle PD a Foto. </t>
  </si>
  <si>
    <t xml:space="preserve">Viz PD, pohledy, výkr.č.4 - vyrovnání pod nové oplechování říms, parapetů a podrovnání pod HI stěrku, množství odměřeno kreslícím programem </t>
  </si>
  <si>
    <t>Vi PD, výkr. 6</t>
  </si>
  <si>
    <t>Vi PD, výkr. 6, 18,1,2,3</t>
  </si>
  <si>
    <t>Vi PD, výkr. K11</t>
  </si>
  <si>
    <t>Viz PD, výkr. 5</t>
  </si>
  <si>
    <t>Viz PD, výkr. 6</t>
  </si>
  <si>
    <t xml:space="preserve">Zábor pro lešení </t>
  </si>
  <si>
    <t xml:space="preserve">Viz PD, pohledy </t>
  </si>
  <si>
    <t>Viz PD, pohledy</t>
  </si>
  <si>
    <t>Viz PD, výkr. 4</t>
  </si>
  <si>
    <t>Viz PD, kontrola a oprava po vyměněných oknech v 1S</t>
  </si>
  <si>
    <t xml:space="preserve">Štukatérské práce;  očištění ornamentálních prvků, vyspravení štukatérskými maltami, celková revize, doplnění a vyspravení hlavic sloupů, tympanonu, okenních suprafenster, místní doplnění a profilace říms. Dle PD a Foto. 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</si>
</sst>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;\-####"/>
    <numFmt numFmtId="165" formatCode="#,##0;\-#,##0"/>
    <numFmt numFmtId="166" formatCode="#,##0.00;\-#,##0.00"/>
    <numFmt numFmtId="167" formatCode="#,##0.0000;\-#,##0.0000"/>
    <numFmt numFmtId="168" formatCode="#,##0.000;\-#,##0.000"/>
    <numFmt numFmtId="169" formatCode="#,##0.00000;\-#,##0.00000"/>
    <numFmt numFmtId="170" formatCode="#,##0.0;\-#,##0.0"/>
  </numFmts>
  <fonts count="56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sz val="8"/>
      <color indexed="9"/>
      <name val="Arial CE"/>
      <family val="0"/>
    </font>
    <font>
      <sz val="10"/>
      <color indexed="9"/>
      <name val="Arial CE"/>
      <family val="0"/>
    </font>
    <font>
      <sz val="8"/>
      <color indexed="9"/>
      <name val="Arial"/>
      <family val="0"/>
    </font>
    <font>
      <b/>
      <sz val="10"/>
      <name val="Arial CE"/>
      <family val="0"/>
    </font>
    <font>
      <b/>
      <sz val="14"/>
      <color indexed="10"/>
      <name val="Arial CE"/>
      <family val="0"/>
    </font>
    <font>
      <b/>
      <sz val="8"/>
      <name val="Arial CE"/>
      <family val="0"/>
    </font>
    <font>
      <b/>
      <sz val="8"/>
      <color indexed="12"/>
      <name val="Arial"/>
      <family val="0"/>
    </font>
    <font>
      <b/>
      <sz val="8"/>
      <color indexed="20"/>
      <name val="Arial"/>
      <family val="0"/>
    </font>
    <font>
      <b/>
      <sz val="8"/>
      <color indexed="21"/>
      <name val="Arial"/>
      <family val="0"/>
    </font>
    <font>
      <b/>
      <u val="single"/>
      <sz val="8"/>
      <name val="Arial"/>
      <family val="0"/>
    </font>
    <font>
      <b/>
      <u val="single"/>
      <sz val="8"/>
      <color indexed="10"/>
      <name val="Arial"/>
      <family val="0"/>
    </font>
    <font>
      <sz val="8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/>
      <right style="thin">
        <color indexed="8"/>
      </right>
      <top/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02">
    <xf numFmtId="0" fontId="0" fillId="0" borderId="0" xfId="0" applyAlignment="1">
      <alignment vertical="top"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164" fontId="3" fillId="0" borderId="18" xfId="0" applyNumberFormat="1" applyFont="1" applyBorder="1" applyAlignment="1" applyProtection="1">
      <alignment horizontal="righ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horizontal="left" vertical="center"/>
      <protection/>
    </xf>
    <xf numFmtId="164" fontId="3" fillId="0" borderId="21" xfId="0" applyNumberFormat="1" applyFont="1" applyBorder="1" applyAlignment="1" applyProtection="1">
      <alignment horizontal="right" vertical="center"/>
      <protection/>
    </xf>
    <xf numFmtId="164" fontId="3" fillId="0" borderId="0" xfId="0" applyNumberFormat="1" applyFont="1" applyAlignment="1" applyProtection="1">
      <alignment horizontal="righ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3" fillId="0" borderId="24" xfId="0" applyFont="1" applyBorder="1" applyAlignment="1" applyProtection="1">
      <alignment horizontal="left" vertical="center"/>
      <protection/>
    </xf>
    <xf numFmtId="164" fontId="3" fillId="0" borderId="25" xfId="0" applyNumberFormat="1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164" fontId="3" fillId="0" borderId="26" xfId="0" applyNumberFormat="1" applyFont="1" applyBorder="1" applyAlignment="1" applyProtection="1">
      <alignment horizontal="right" vertical="center"/>
      <protection/>
    </xf>
    <xf numFmtId="49" fontId="3" fillId="0" borderId="23" xfId="0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165" fontId="0" fillId="0" borderId="38" xfId="0" applyNumberFormat="1" applyFont="1" applyBorder="1" applyAlignment="1" applyProtection="1">
      <alignment horizontal="right" vertical="center"/>
      <protection/>
    </xf>
    <xf numFmtId="165" fontId="0" fillId="0" borderId="39" xfId="0" applyNumberFormat="1" applyFont="1" applyBorder="1" applyAlignment="1" applyProtection="1">
      <alignment horizontal="right" vertical="center"/>
      <protection/>
    </xf>
    <xf numFmtId="165" fontId="7" fillId="0" borderId="40" xfId="0" applyNumberFormat="1" applyFont="1" applyBorder="1" applyAlignment="1" applyProtection="1">
      <alignment horizontal="right" vertical="center"/>
      <protection/>
    </xf>
    <xf numFmtId="166" fontId="7" fillId="0" borderId="41" xfId="0" applyNumberFormat="1" applyFont="1" applyBorder="1" applyAlignment="1" applyProtection="1">
      <alignment horizontal="right" vertical="center"/>
      <protection/>
    </xf>
    <xf numFmtId="165" fontId="0" fillId="0" borderId="40" xfId="0" applyNumberFormat="1" applyFont="1" applyBorder="1" applyAlignment="1" applyProtection="1">
      <alignment horizontal="right" vertical="center"/>
      <protection/>
    </xf>
    <xf numFmtId="165" fontId="0" fillId="0" borderId="41" xfId="0" applyNumberFormat="1" applyFont="1" applyBorder="1" applyAlignment="1" applyProtection="1">
      <alignment horizontal="right" vertical="center"/>
      <protection/>
    </xf>
    <xf numFmtId="165" fontId="7" fillId="0" borderId="39" xfId="0" applyNumberFormat="1" applyFont="1" applyBorder="1" applyAlignment="1" applyProtection="1">
      <alignment horizontal="right" vertical="center"/>
      <protection/>
    </xf>
    <xf numFmtId="166" fontId="7" fillId="0" borderId="39" xfId="0" applyNumberFormat="1" applyFont="1" applyBorder="1" applyAlignment="1" applyProtection="1">
      <alignment horizontal="right" vertical="center"/>
      <protection/>
    </xf>
    <xf numFmtId="165" fontId="0" fillId="0" borderId="42" xfId="0" applyNumberFormat="1" applyFon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164" fontId="2" fillId="0" borderId="43" xfId="0" applyNumberFormat="1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166" fontId="7" fillId="0" borderId="24" xfId="0" applyNumberFormat="1" applyFont="1" applyBorder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166" fontId="0" fillId="0" borderId="24" xfId="0" applyNumberFormat="1" applyFont="1" applyBorder="1" applyAlignment="1" applyProtection="1">
      <alignment horizontal="right" vertical="center"/>
      <protection/>
    </xf>
    <xf numFmtId="165" fontId="0" fillId="0" borderId="25" xfId="0" applyNumberFormat="1" applyFont="1" applyBorder="1" applyAlignment="1" applyProtection="1">
      <alignment horizontal="right" vertical="center"/>
      <protection/>
    </xf>
    <xf numFmtId="0" fontId="10" fillId="0" borderId="25" xfId="0" applyFont="1" applyBorder="1" applyAlignment="1" applyProtection="1">
      <alignment horizontal="right" vertical="center"/>
      <protection/>
    </xf>
    <xf numFmtId="0" fontId="10" fillId="0" borderId="26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164" fontId="2" fillId="0" borderId="45" xfId="0" applyNumberFormat="1" applyFont="1" applyBorder="1" applyAlignment="1" applyProtection="1">
      <alignment horizontal="center" vertical="center"/>
      <protection/>
    </xf>
    <xf numFmtId="165" fontId="0" fillId="0" borderId="24" xfId="0" applyNumberFormat="1" applyFont="1" applyBorder="1" applyAlignment="1" applyProtection="1">
      <alignment horizontal="right" vertical="center"/>
      <protection/>
    </xf>
    <xf numFmtId="0" fontId="9" fillId="0" borderId="24" xfId="0" applyFont="1" applyBorder="1" applyAlignment="1" applyProtection="1">
      <alignment horizontal="left" vertical="center"/>
      <protection/>
    </xf>
    <xf numFmtId="166" fontId="7" fillId="0" borderId="30" xfId="0" applyNumberFormat="1" applyFont="1" applyBorder="1" applyAlignment="1" applyProtection="1">
      <alignment horizontal="right" vertical="center"/>
      <protection/>
    </xf>
    <xf numFmtId="166" fontId="0" fillId="0" borderId="30" xfId="0" applyNumberFormat="1" applyFont="1" applyBorder="1" applyAlignment="1" applyProtection="1">
      <alignment horizontal="right" vertical="center"/>
      <protection/>
    </xf>
    <xf numFmtId="165" fontId="0" fillId="0" borderId="32" xfId="0" applyNumberFormat="1" applyFont="1" applyBorder="1" applyAlignment="1" applyProtection="1">
      <alignment horizontal="right" vertical="center"/>
      <protection/>
    </xf>
    <xf numFmtId="0" fontId="2" fillId="0" borderId="46" xfId="0" applyFont="1" applyBorder="1" applyAlignment="1" applyProtection="1">
      <alignment horizontal="left" vertical="center"/>
      <protection/>
    </xf>
    <xf numFmtId="164" fontId="2" fillId="0" borderId="47" xfId="0" applyNumberFormat="1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166" fontId="7" fillId="0" borderId="48" xfId="0" applyNumberFormat="1" applyFont="1" applyBorder="1" applyAlignment="1" applyProtection="1">
      <alignment horizontal="right" vertical="center"/>
      <protection/>
    </xf>
    <xf numFmtId="166" fontId="7" fillId="0" borderId="31" xfId="0" applyNumberFormat="1" applyFont="1" applyBorder="1" applyAlignment="1" applyProtection="1">
      <alignment horizontal="right" vertical="center"/>
      <protection/>
    </xf>
    <xf numFmtId="165" fontId="11" fillId="0" borderId="14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167" fontId="12" fillId="0" borderId="32" xfId="0" applyNumberFormat="1" applyFont="1" applyBorder="1" applyAlignment="1" applyProtection="1">
      <alignment horizontal="right" vertical="center"/>
      <protection/>
    </xf>
    <xf numFmtId="0" fontId="2" fillId="0" borderId="51" xfId="0" applyFont="1" applyBorder="1" applyAlignment="1" applyProtection="1">
      <alignment horizontal="left"/>
      <protection/>
    </xf>
    <xf numFmtId="0" fontId="2" fillId="0" borderId="27" xfId="0" applyFont="1" applyBorder="1" applyAlignment="1" applyProtection="1">
      <alignment horizontal="left"/>
      <protection/>
    </xf>
    <xf numFmtId="165" fontId="3" fillId="0" borderId="27" xfId="0" applyNumberFormat="1" applyFont="1" applyBorder="1" applyAlignment="1" applyProtection="1">
      <alignment horizontal="right" vertical="center"/>
      <protection/>
    </xf>
    <xf numFmtId="166" fontId="3" fillId="0" borderId="24" xfId="0" applyNumberFormat="1" applyFont="1" applyBorder="1" applyAlignment="1" applyProtection="1">
      <alignment horizontal="right" vertical="center"/>
      <protection/>
    </xf>
    <xf numFmtId="166" fontId="7" fillId="0" borderId="27" xfId="0" applyNumberFormat="1" applyFont="1" applyBorder="1" applyAlignment="1" applyProtection="1">
      <alignment horizontal="right" vertical="center"/>
      <protection/>
    </xf>
    <xf numFmtId="167" fontId="12" fillId="0" borderId="52" xfId="0" applyNumberFormat="1" applyFont="1" applyBorder="1" applyAlignment="1" applyProtection="1">
      <alignment horizontal="right" vertical="center"/>
      <protection/>
    </xf>
    <xf numFmtId="0" fontId="6" fillId="0" borderId="53" xfId="0" applyFont="1" applyBorder="1" applyAlignment="1" applyProtection="1">
      <alignment horizontal="left" vertical="top"/>
      <protection/>
    </xf>
    <xf numFmtId="0" fontId="2" fillId="0" borderId="17" xfId="0" applyFont="1" applyBorder="1" applyAlignment="1" applyProtection="1">
      <alignment horizontal="left" vertical="center"/>
      <protection/>
    </xf>
    <xf numFmtId="165" fontId="3" fillId="0" borderId="24" xfId="0" applyNumberFormat="1" applyFont="1" applyBorder="1" applyAlignment="1" applyProtection="1">
      <alignment horizontal="right" vertical="center"/>
      <protection/>
    </xf>
    <xf numFmtId="167" fontId="12" fillId="0" borderId="44" xfId="0" applyNumberFormat="1" applyFont="1" applyBorder="1" applyAlignment="1" applyProtection="1">
      <alignment horizontal="right" vertical="center"/>
      <protection/>
    </xf>
    <xf numFmtId="0" fontId="6" fillId="0" borderId="41" xfId="0" applyFont="1" applyBorder="1" applyAlignment="1" applyProtection="1">
      <alignment horizontal="left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166" fontId="13" fillId="0" borderId="55" xfId="0" applyNumberFormat="1" applyFont="1" applyBorder="1" applyAlignment="1" applyProtection="1">
      <alignment horizontal="right" vertical="center"/>
      <protection/>
    </xf>
    <xf numFmtId="0" fontId="2" fillId="0" borderId="56" xfId="0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/>
      <protection/>
    </xf>
    <xf numFmtId="0" fontId="2" fillId="0" borderId="57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14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0" fontId="1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 vertical="center"/>
      <protection/>
    </xf>
    <xf numFmtId="0" fontId="3" fillId="34" borderId="58" xfId="0" applyFont="1" applyFill="1" applyBorder="1" applyAlignment="1" applyProtection="1">
      <alignment horizontal="center" vertical="center" wrapText="1"/>
      <protection/>
    </xf>
    <xf numFmtId="0" fontId="3" fillId="34" borderId="59" xfId="0" applyFont="1" applyFill="1" applyBorder="1" applyAlignment="1" applyProtection="1">
      <alignment horizontal="center" vertical="center" wrapText="1"/>
      <protection/>
    </xf>
    <xf numFmtId="0" fontId="3" fillId="34" borderId="60" xfId="0" applyFont="1" applyFill="1" applyBorder="1" applyAlignment="1" applyProtection="1">
      <alignment horizontal="center" vertical="center" wrapText="1"/>
      <protection/>
    </xf>
    <xf numFmtId="0" fontId="3" fillId="34" borderId="35" xfId="0" applyFont="1" applyFill="1" applyBorder="1" applyAlignment="1" applyProtection="1">
      <alignment horizontal="center" vertical="center" wrapText="1"/>
      <protection/>
    </xf>
    <xf numFmtId="164" fontId="3" fillId="34" borderId="47" xfId="0" applyNumberFormat="1" applyFont="1" applyFill="1" applyBorder="1" applyAlignment="1" applyProtection="1">
      <alignment horizontal="center" vertical="center"/>
      <protection/>
    </xf>
    <xf numFmtId="164" fontId="3" fillId="34" borderId="61" xfId="0" applyNumberFormat="1" applyFont="1" applyFill="1" applyBorder="1" applyAlignment="1" applyProtection="1">
      <alignment horizontal="center" vertical="center"/>
      <protection/>
    </xf>
    <xf numFmtId="164" fontId="3" fillId="34" borderId="62" xfId="0" applyNumberFormat="1" applyFont="1" applyFill="1" applyBorder="1" applyAlignment="1" applyProtection="1">
      <alignment horizontal="center" vertical="center"/>
      <protection/>
    </xf>
    <xf numFmtId="164" fontId="3" fillId="34" borderId="40" xfId="0" applyNumberFormat="1" applyFont="1" applyFill="1" applyBorder="1" applyAlignment="1" applyProtection="1">
      <alignment horizontal="center" vertical="center"/>
      <protection/>
    </xf>
    <xf numFmtId="0" fontId="0" fillId="33" borderId="30" xfId="0" applyFont="1" applyFill="1" applyBorder="1" applyAlignment="1" applyProtection="1">
      <alignment horizontal="left"/>
      <protection/>
    </xf>
    <xf numFmtId="0" fontId="0" fillId="33" borderId="31" xfId="0" applyFont="1" applyFill="1" applyBorder="1" applyAlignment="1" applyProtection="1">
      <alignment horizontal="left"/>
      <protection/>
    </xf>
    <xf numFmtId="0" fontId="0" fillId="33" borderId="32" xfId="0" applyFont="1" applyFill="1" applyBorder="1" applyAlignment="1" applyProtection="1">
      <alignment horizontal="left"/>
      <protection/>
    </xf>
    <xf numFmtId="0" fontId="9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left" vertical="center"/>
      <protection/>
    </xf>
    <xf numFmtId="166" fontId="16" fillId="0" borderId="0" xfId="0" applyNumberFormat="1" applyFont="1" applyAlignment="1" applyProtection="1">
      <alignment horizontal="right" vertical="center"/>
      <protection/>
    </xf>
    <xf numFmtId="168" fontId="16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left" vertical="center"/>
      <protection/>
    </xf>
    <xf numFmtId="166" fontId="17" fillId="0" borderId="0" xfId="0" applyNumberFormat="1" applyFont="1" applyAlignment="1" applyProtection="1">
      <alignment horizontal="right" vertical="center"/>
      <protection/>
    </xf>
    <xf numFmtId="168" fontId="17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left" vertical="center"/>
      <protection/>
    </xf>
    <xf numFmtId="166" fontId="18" fillId="0" borderId="0" xfId="0" applyNumberFormat="1" applyFont="1" applyAlignment="1" applyProtection="1">
      <alignment horizontal="right" vertical="center"/>
      <protection/>
    </xf>
    <xf numFmtId="168" fontId="18" fillId="0" borderId="0" xfId="0" applyNumberFormat="1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/>
    </xf>
    <xf numFmtId="166" fontId="20" fillId="0" borderId="0" xfId="0" applyNumberFormat="1" applyFont="1" applyAlignment="1" applyProtection="1">
      <alignment horizontal="right" vertical="center"/>
      <protection/>
    </xf>
    <xf numFmtId="168" fontId="20" fillId="0" borderId="0" xfId="0" applyNumberFormat="1" applyFont="1" applyAlignment="1" applyProtection="1">
      <alignment horizontal="right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2" fillId="34" borderId="35" xfId="0" applyFont="1" applyFill="1" applyBorder="1" applyAlignment="1" applyProtection="1">
      <alignment horizontal="center" vertical="center" wrapText="1"/>
      <protection/>
    </xf>
    <xf numFmtId="0" fontId="2" fillId="34" borderId="36" xfId="0" applyFont="1" applyFill="1" applyBorder="1" applyAlignment="1" applyProtection="1">
      <alignment horizontal="center" vertical="center" wrapText="1"/>
      <protection/>
    </xf>
    <xf numFmtId="0" fontId="3" fillId="34" borderId="36" xfId="0" applyFont="1" applyFill="1" applyBorder="1" applyAlignment="1" applyProtection="1">
      <alignment horizontal="center" vertical="center" wrapText="1"/>
      <protection/>
    </xf>
    <xf numFmtId="164" fontId="2" fillId="34" borderId="40" xfId="0" applyNumberFormat="1" applyFont="1" applyFill="1" applyBorder="1" applyAlignment="1" applyProtection="1">
      <alignment horizontal="center" vertical="center"/>
      <protection/>
    </xf>
    <xf numFmtId="164" fontId="2" fillId="34" borderId="41" xfId="0" applyNumberFormat="1" applyFont="1" applyFill="1" applyBorder="1" applyAlignment="1" applyProtection="1">
      <alignment horizontal="center" vertical="center"/>
      <protection/>
    </xf>
    <xf numFmtId="164" fontId="3" fillId="34" borderId="41" xfId="0" applyNumberFormat="1" applyFont="1" applyFill="1" applyBorder="1" applyAlignment="1" applyProtection="1">
      <alignment horizontal="center" vertical="center"/>
      <protection/>
    </xf>
    <xf numFmtId="0" fontId="2" fillId="33" borderId="20" xfId="0" applyFont="1" applyFill="1" applyBorder="1" applyAlignment="1" applyProtection="1">
      <alignment horizontal="left"/>
      <protection/>
    </xf>
    <xf numFmtId="0" fontId="16" fillId="0" borderId="11" xfId="0" applyFont="1" applyBorder="1" applyAlignment="1" applyProtection="1">
      <alignment horizontal="left" vertical="center"/>
      <protection/>
    </xf>
    <xf numFmtId="0" fontId="16" fillId="0" borderId="11" xfId="0" applyFont="1" applyBorder="1" applyAlignment="1" applyProtection="1">
      <alignment horizontal="center" vertical="center"/>
      <protection/>
    </xf>
    <xf numFmtId="166" fontId="16" fillId="0" borderId="11" xfId="0" applyNumberFormat="1" applyFont="1" applyBorder="1" applyAlignment="1" applyProtection="1">
      <alignment horizontal="right" vertical="center"/>
      <protection/>
    </xf>
    <xf numFmtId="168" fontId="16" fillId="0" borderId="11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 wrapText="1"/>
      <protection/>
    </xf>
    <xf numFmtId="168" fontId="2" fillId="0" borderId="0" xfId="0" applyNumberFormat="1" applyFont="1" applyAlignment="1" applyProtection="1">
      <alignment horizontal="right" vertical="center"/>
      <protection/>
    </xf>
    <xf numFmtId="166" fontId="2" fillId="0" borderId="0" xfId="0" applyNumberFormat="1" applyFont="1" applyAlignment="1" applyProtection="1">
      <alignment horizontal="right" vertical="center"/>
      <protection/>
    </xf>
    <xf numFmtId="169" fontId="2" fillId="0" borderId="0" xfId="0" applyNumberFormat="1" applyFont="1" applyAlignment="1" applyProtection="1">
      <alignment horizontal="right" vertical="center"/>
      <protection/>
    </xf>
    <xf numFmtId="170" fontId="2" fillId="0" borderId="0" xfId="0" applyNumberFormat="1" applyFont="1" applyAlignment="1" applyProtection="1">
      <alignment horizontal="right" vertical="center"/>
      <protection/>
    </xf>
    <xf numFmtId="165" fontId="2" fillId="0" borderId="0" xfId="0" applyNumberFormat="1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center" vertical="center"/>
      <protection/>
    </xf>
    <xf numFmtId="49" fontId="21" fillId="0" borderId="0" xfId="0" applyNumberFormat="1" applyFont="1" applyAlignment="1" applyProtection="1">
      <alignment horizontal="left" vertical="top"/>
      <protection/>
    </xf>
    <xf numFmtId="0" fontId="21" fillId="0" borderId="0" xfId="0" applyFont="1" applyAlignment="1" applyProtection="1">
      <alignment horizontal="left" vertical="center" wrapText="1"/>
      <protection/>
    </xf>
    <xf numFmtId="168" fontId="21" fillId="0" borderId="0" xfId="0" applyNumberFormat="1" applyFont="1" applyAlignment="1" applyProtection="1">
      <alignment horizontal="right" vertical="center"/>
      <protection/>
    </xf>
    <xf numFmtId="166" fontId="21" fillId="0" borderId="0" xfId="0" applyNumberFormat="1" applyFont="1" applyAlignment="1" applyProtection="1">
      <alignment horizontal="right" vertical="center"/>
      <protection/>
    </xf>
    <xf numFmtId="169" fontId="21" fillId="0" borderId="0" xfId="0" applyNumberFormat="1" applyFont="1" applyAlignment="1" applyProtection="1">
      <alignment horizontal="right" vertical="center"/>
      <protection/>
    </xf>
    <xf numFmtId="170" fontId="21" fillId="0" borderId="0" xfId="0" applyNumberFormat="1" applyFont="1" applyAlignment="1" applyProtection="1">
      <alignment horizontal="right" vertical="center"/>
      <protection/>
    </xf>
    <xf numFmtId="165" fontId="21" fillId="0" borderId="0" xfId="0" applyNumberFormat="1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 quotePrefix="1">
      <alignment horizontal="left" vertical="top"/>
      <protection/>
    </xf>
    <xf numFmtId="0" fontId="0" fillId="0" borderId="0" xfId="0" applyFont="1" applyAlignment="1" applyProtection="1">
      <alignment horizontal="left" vertical="top"/>
      <protection/>
    </xf>
    <xf numFmtId="0" fontId="2" fillId="0" borderId="63" xfId="0" applyFont="1" applyBorder="1" applyAlignment="1" applyProtection="1">
      <alignment horizontal="left" vertical="center" wrapText="1"/>
      <protection/>
    </xf>
    <xf numFmtId="0" fontId="2" fillId="0" borderId="63" xfId="0" applyFont="1" applyBorder="1" applyAlignment="1" applyProtection="1">
      <alignment horizontal="left" vertical="center"/>
      <protection/>
    </xf>
    <xf numFmtId="0" fontId="2" fillId="0" borderId="63" xfId="0" applyFont="1" applyBorder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 wrapText="1"/>
      <protection/>
    </xf>
    <xf numFmtId="164" fontId="3" fillId="0" borderId="18" xfId="0" applyNumberFormat="1" applyFont="1" applyBorder="1" applyAlignment="1" applyProtection="1">
      <alignment horizontal="left" vertical="center"/>
      <protection/>
    </xf>
    <xf numFmtId="164" fontId="3" fillId="0" borderId="19" xfId="0" applyNumberFormat="1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164" fontId="3" fillId="0" borderId="0" xfId="0" applyNumberFormat="1" applyFont="1" applyAlignment="1" applyProtection="1">
      <alignment horizontal="left" vertical="center"/>
      <protection/>
    </xf>
    <xf numFmtId="164" fontId="3" fillId="0" borderId="22" xfId="0" applyNumberFormat="1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top" wrapText="1"/>
      <protection/>
    </xf>
    <xf numFmtId="164" fontId="3" fillId="0" borderId="28" xfId="0" applyNumberFormat="1" applyFont="1" applyBorder="1" applyAlignment="1" applyProtection="1">
      <alignment horizontal="left" vertical="center"/>
      <protection/>
    </xf>
    <xf numFmtId="164" fontId="3" fillId="0" borderId="29" xfId="0" applyNumberFormat="1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 wrapText="1"/>
      <protection/>
    </xf>
    <xf numFmtId="0" fontId="0" fillId="0" borderId="63" xfId="0" applyFont="1" applyBorder="1" applyAlignment="1" applyProtection="1">
      <alignment horizontal="center" vertical="center"/>
      <protection/>
    </xf>
    <xf numFmtId="0" fontId="0" fillId="0" borderId="63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0"/>
  <sheetViews>
    <sheetView showGridLines="0" zoomScalePageLayoutView="0" workbookViewId="0" topLeftCell="A28">
      <selection activeCell="V46" sqref="V46"/>
    </sheetView>
  </sheetViews>
  <sheetFormatPr defaultColWidth="9.140625" defaultRowHeight="12.75" customHeight="1"/>
  <cols>
    <col min="1" max="1" width="2.421875" style="2" customWidth="1"/>
    <col min="2" max="2" width="1.8515625" style="2" customWidth="1"/>
    <col min="3" max="3" width="2.7109375" style="2" customWidth="1"/>
    <col min="4" max="4" width="6.8515625" style="2" customWidth="1"/>
    <col min="5" max="5" width="13.57421875" style="2" customWidth="1"/>
    <col min="6" max="6" width="0.5625" style="2" customWidth="1"/>
    <col min="7" max="7" width="2.57421875" style="2" customWidth="1"/>
    <col min="8" max="8" width="2.7109375" style="2" customWidth="1"/>
    <col min="9" max="9" width="9.7109375" style="2" customWidth="1"/>
    <col min="10" max="10" width="13.57421875" style="2" customWidth="1"/>
    <col min="11" max="11" width="0.71875" style="2" customWidth="1"/>
    <col min="12" max="12" width="2.421875" style="2" customWidth="1"/>
    <col min="13" max="13" width="2.8515625" style="2" customWidth="1"/>
    <col min="14" max="14" width="2.00390625" style="2" customWidth="1"/>
    <col min="15" max="15" width="12.7109375" style="2" customWidth="1"/>
    <col min="16" max="16" width="2.8515625" style="2" customWidth="1"/>
    <col min="17" max="17" width="2.00390625" style="2" customWidth="1"/>
    <col min="18" max="18" width="13.57421875" style="2" customWidth="1"/>
    <col min="19" max="19" width="0.5625" style="2" customWidth="1"/>
    <col min="20" max="16384" width="9.140625" style="2" customWidth="1"/>
  </cols>
  <sheetData>
    <row r="1" spans="1:19" ht="12" customHeight="1" hidden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ht="23.25" customHeight="1">
      <c r="A2" s="3"/>
      <c r="B2" s="4"/>
      <c r="C2" s="4"/>
      <c r="D2" s="4"/>
      <c r="E2" s="4"/>
      <c r="F2" s="4"/>
      <c r="G2" s="6" t="s">
        <v>0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12" customHeight="1" hidden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19" ht="8.2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2"/>
    </row>
    <row r="5" spans="1:19" ht="24" customHeight="1">
      <c r="A5" s="13"/>
      <c r="B5" s="14" t="s">
        <v>1</v>
      </c>
      <c r="C5" s="14"/>
      <c r="D5" s="14"/>
      <c r="E5" s="189" t="s">
        <v>2</v>
      </c>
      <c r="F5" s="190"/>
      <c r="G5" s="190"/>
      <c r="H5" s="190"/>
      <c r="I5" s="190"/>
      <c r="J5" s="191"/>
      <c r="K5" s="14"/>
      <c r="L5" s="14"/>
      <c r="M5" s="14"/>
      <c r="N5" s="14"/>
      <c r="O5" s="14" t="s">
        <v>3</v>
      </c>
      <c r="P5" s="15" t="s">
        <v>4</v>
      </c>
      <c r="Q5" s="16"/>
      <c r="R5" s="17"/>
      <c r="S5" s="18"/>
    </row>
    <row r="6" spans="1:19" ht="17.25" customHeight="1" hidden="1">
      <c r="A6" s="13"/>
      <c r="B6" s="14" t="s">
        <v>5</v>
      </c>
      <c r="C6" s="14"/>
      <c r="D6" s="14"/>
      <c r="E6" s="19" t="s">
        <v>6</v>
      </c>
      <c r="F6" s="14"/>
      <c r="G6" s="14"/>
      <c r="H6" s="14"/>
      <c r="I6" s="14"/>
      <c r="J6" s="20"/>
      <c r="K6" s="14"/>
      <c r="L6" s="14"/>
      <c r="M6" s="14"/>
      <c r="N6" s="14"/>
      <c r="O6" s="14"/>
      <c r="P6" s="21"/>
      <c r="Q6" s="22"/>
      <c r="R6" s="20"/>
      <c r="S6" s="18"/>
    </row>
    <row r="7" spans="1:19" ht="24" customHeight="1">
      <c r="A7" s="13"/>
      <c r="B7" s="14" t="s">
        <v>7</v>
      </c>
      <c r="C7" s="14"/>
      <c r="D7" s="14"/>
      <c r="E7" s="192" t="s">
        <v>8</v>
      </c>
      <c r="F7" s="193"/>
      <c r="G7" s="193"/>
      <c r="H7" s="193"/>
      <c r="I7" s="193"/>
      <c r="J7" s="194"/>
      <c r="K7" s="14"/>
      <c r="L7" s="14"/>
      <c r="M7" s="14"/>
      <c r="N7" s="14"/>
      <c r="O7" s="14" t="s">
        <v>9</v>
      </c>
      <c r="P7" s="23"/>
      <c r="Q7" s="22"/>
      <c r="R7" s="20"/>
      <c r="S7" s="18"/>
    </row>
    <row r="8" spans="1:19" ht="17.25" customHeight="1" hidden="1">
      <c r="A8" s="13"/>
      <c r="B8" s="14" t="s">
        <v>10</v>
      </c>
      <c r="C8" s="14"/>
      <c r="D8" s="14"/>
      <c r="E8" s="19" t="s">
        <v>11</v>
      </c>
      <c r="F8" s="14"/>
      <c r="G8" s="14"/>
      <c r="H8" s="14"/>
      <c r="I8" s="14"/>
      <c r="J8" s="20"/>
      <c r="K8" s="14"/>
      <c r="L8" s="14"/>
      <c r="M8" s="14"/>
      <c r="N8" s="14"/>
      <c r="O8" s="14"/>
      <c r="P8" s="21"/>
      <c r="Q8" s="22"/>
      <c r="R8" s="20"/>
      <c r="S8" s="18"/>
    </row>
    <row r="9" spans="1:19" ht="24" customHeight="1">
      <c r="A9" s="13"/>
      <c r="B9" s="14" t="s">
        <v>12</v>
      </c>
      <c r="C9" s="14"/>
      <c r="D9" s="14"/>
      <c r="E9" s="195" t="s">
        <v>4</v>
      </c>
      <c r="F9" s="196"/>
      <c r="G9" s="196"/>
      <c r="H9" s="196"/>
      <c r="I9" s="196"/>
      <c r="J9" s="197"/>
      <c r="K9" s="14"/>
      <c r="L9" s="14"/>
      <c r="M9" s="14"/>
      <c r="N9" s="14"/>
      <c r="O9" s="14" t="s">
        <v>13</v>
      </c>
      <c r="P9" s="198"/>
      <c r="Q9" s="196"/>
      <c r="R9" s="197"/>
      <c r="S9" s="18"/>
    </row>
    <row r="10" spans="1:19" ht="17.25" customHeight="1" hidden="1">
      <c r="A10" s="13"/>
      <c r="B10" s="14" t="s">
        <v>14</v>
      </c>
      <c r="C10" s="14"/>
      <c r="D10" s="14"/>
      <c r="E10" s="24" t="s">
        <v>4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22"/>
      <c r="Q10" s="22"/>
      <c r="R10" s="14"/>
      <c r="S10" s="18"/>
    </row>
    <row r="11" spans="1:19" ht="17.25" customHeight="1" hidden="1">
      <c r="A11" s="13"/>
      <c r="B11" s="14" t="s">
        <v>15</v>
      </c>
      <c r="C11" s="14"/>
      <c r="D11" s="14"/>
      <c r="E11" s="24" t="s">
        <v>4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22"/>
      <c r="Q11" s="22"/>
      <c r="R11" s="14"/>
      <c r="S11" s="18"/>
    </row>
    <row r="12" spans="1:19" ht="17.25" customHeight="1" hidden="1">
      <c r="A12" s="13"/>
      <c r="B12" s="14" t="s">
        <v>16</v>
      </c>
      <c r="C12" s="14"/>
      <c r="D12" s="14"/>
      <c r="E12" s="24" t="s">
        <v>4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22"/>
      <c r="Q12" s="22"/>
      <c r="R12" s="14"/>
      <c r="S12" s="18"/>
    </row>
    <row r="13" spans="1:19" ht="17.25" customHeight="1" hidden="1">
      <c r="A13" s="13"/>
      <c r="B13" s="14"/>
      <c r="C13" s="14"/>
      <c r="D13" s="14"/>
      <c r="E13" s="24" t="s">
        <v>4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22"/>
      <c r="Q13" s="22"/>
      <c r="R13" s="14"/>
      <c r="S13" s="18"/>
    </row>
    <row r="14" spans="1:19" ht="17.25" customHeight="1" hidden="1">
      <c r="A14" s="13"/>
      <c r="B14" s="14"/>
      <c r="C14" s="14"/>
      <c r="D14" s="14"/>
      <c r="E14" s="24" t="s">
        <v>4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22"/>
      <c r="Q14" s="22"/>
      <c r="R14" s="14"/>
      <c r="S14" s="18"/>
    </row>
    <row r="15" spans="1:19" ht="17.25" customHeight="1" hidden="1">
      <c r="A15" s="13"/>
      <c r="B15" s="14"/>
      <c r="C15" s="14"/>
      <c r="D15" s="14"/>
      <c r="E15" s="24" t="s">
        <v>4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22"/>
      <c r="Q15" s="22"/>
      <c r="R15" s="14"/>
      <c r="S15" s="18"/>
    </row>
    <row r="16" spans="1:19" ht="17.25" customHeight="1" hidden="1">
      <c r="A16" s="13"/>
      <c r="B16" s="14"/>
      <c r="C16" s="14"/>
      <c r="D16" s="14"/>
      <c r="E16" s="24" t="s">
        <v>4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22"/>
      <c r="Q16" s="22"/>
      <c r="R16" s="14"/>
      <c r="S16" s="18"/>
    </row>
    <row r="17" spans="1:19" ht="17.25" customHeight="1" hidden="1">
      <c r="A17" s="13"/>
      <c r="B17" s="14"/>
      <c r="C17" s="14"/>
      <c r="D17" s="14"/>
      <c r="E17" s="24" t="s">
        <v>4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2"/>
      <c r="Q17" s="22"/>
      <c r="R17" s="14"/>
      <c r="S17" s="18"/>
    </row>
    <row r="18" spans="1:19" ht="17.25" customHeight="1" hidden="1">
      <c r="A18" s="13"/>
      <c r="B18" s="14"/>
      <c r="C18" s="14"/>
      <c r="D18" s="14"/>
      <c r="E18" s="24" t="s">
        <v>4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22"/>
      <c r="Q18" s="22"/>
      <c r="R18" s="14"/>
      <c r="S18" s="18"/>
    </row>
    <row r="19" spans="1:19" ht="17.25" customHeight="1" hidden="1">
      <c r="A19" s="13"/>
      <c r="B19" s="14"/>
      <c r="C19" s="14"/>
      <c r="D19" s="14"/>
      <c r="E19" s="24" t="s">
        <v>4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22"/>
      <c r="Q19" s="22"/>
      <c r="R19" s="14"/>
      <c r="S19" s="18"/>
    </row>
    <row r="20" spans="1:19" ht="17.25" customHeight="1" hidden="1">
      <c r="A20" s="13"/>
      <c r="B20" s="14"/>
      <c r="C20" s="14"/>
      <c r="D20" s="14"/>
      <c r="E20" s="24" t="s">
        <v>4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22"/>
      <c r="Q20" s="22"/>
      <c r="R20" s="14"/>
      <c r="S20" s="18"/>
    </row>
    <row r="21" spans="1:19" ht="17.25" customHeight="1" hidden="1">
      <c r="A21" s="13"/>
      <c r="B21" s="14"/>
      <c r="C21" s="14"/>
      <c r="D21" s="14"/>
      <c r="E21" s="24" t="s">
        <v>4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22"/>
      <c r="Q21" s="22"/>
      <c r="R21" s="14"/>
      <c r="S21" s="18"/>
    </row>
    <row r="22" spans="1:19" ht="17.25" customHeight="1" hidden="1">
      <c r="A22" s="13"/>
      <c r="B22" s="14"/>
      <c r="C22" s="14"/>
      <c r="D22" s="14"/>
      <c r="E22" s="24" t="s">
        <v>4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22"/>
      <c r="Q22" s="22"/>
      <c r="R22" s="14"/>
      <c r="S22" s="18"/>
    </row>
    <row r="23" spans="1:19" ht="17.25" customHeight="1" hidden="1">
      <c r="A23" s="13"/>
      <c r="B23" s="14"/>
      <c r="C23" s="14"/>
      <c r="D23" s="14"/>
      <c r="E23" s="24" t="s">
        <v>4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22"/>
      <c r="Q23" s="22"/>
      <c r="R23" s="14"/>
      <c r="S23" s="18"/>
    </row>
    <row r="24" spans="1:19" ht="17.25" customHeight="1" hidden="1">
      <c r="A24" s="13"/>
      <c r="B24" s="14"/>
      <c r="C24" s="14"/>
      <c r="D24" s="14"/>
      <c r="E24" s="25" t="s">
        <v>4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22"/>
      <c r="Q24" s="22"/>
      <c r="R24" s="14"/>
      <c r="S24" s="18"/>
    </row>
    <row r="25" spans="1:19" ht="17.25" customHeight="1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 t="s">
        <v>17</v>
      </c>
      <c r="P25" s="14" t="s">
        <v>18</v>
      </c>
      <c r="Q25" s="14"/>
      <c r="R25" s="14"/>
      <c r="S25" s="18"/>
    </row>
    <row r="26" spans="1:19" ht="17.25" customHeight="1">
      <c r="A26" s="13"/>
      <c r="B26" s="14" t="s">
        <v>19</v>
      </c>
      <c r="C26" s="14"/>
      <c r="D26" s="14"/>
      <c r="E26" s="15" t="s">
        <v>4</v>
      </c>
      <c r="F26" s="26"/>
      <c r="G26" s="26"/>
      <c r="H26" s="26"/>
      <c r="I26" s="26"/>
      <c r="J26" s="17"/>
      <c r="K26" s="14"/>
      <c r="L26" s="14"/>
      <c r="M26" s="14"/>
      <c r="N26" s="14"/>
      <c r="O26" s="27"/>
      <c r="P26" s="28"/>
      <c r="Q26" s="29"/>
      <c r="R26" s="30"/>
      <c r="S26" s="18"/>
    </row>
    <row r="27" spans="1:19" ht="17.25" customHeight="1">
      <c r="A27" s="13"/>
      <c r="B27" s="14" t="s">
        <v>20</v>
      </c>
      <c r="C27" s="14"/>
      <c r="D27" s="14"/>
      <c r="E27" s="23"/>
      <c r="F27" s="14"/>
      <c r="G27" s="14"/>
      <c r="H27" s="14"/>
      <c r="I27" s="14"/>
      <c r="J27" s="20"/>
      <c r="K27" s="14"/>
      <c r="L27" s="14"/>
      <c r="M27" s="14"/>
      <c r="N27" s="14"/>
      <c r="O27" s="27"/>
      <c r="P27" s="28"/>
      <c r="Q27" s="29"/>
      <c r="R27" s="30"/>
      <c r="S27" s="18"/>
    </row>
    <row r="28" spans="1:19" ht="17.25" customHeight="1">
      <c r="A28" s="13"/>
      <c r="B28" s="14" t="s">
        <v>21</v>
      </c>
      <c r="C28" s="14"/>
      <c r="D28" s="14"/>
      <c r="E28" s="23" t="s">
        <v>4</v>
      </c>
      <c r="F28" s="14"/>
      <c r="G28" s="14"/>
      <c r="H28" s="14"/>
      <c r="I28" s="14"/>
      <c r="J28" s="20"/>
      <c r="K28" s="14"/>
      <c r="L28" s="14"/>
      <c r="M28" s="14"/>
      <c r="N28" s="14"/>
      <c r="O28" s="27"/>
      <c r="P28" s="28"/>
      <c r="Q28" s="29"/>
      <c r="R28" s="30"/>
      <c r="S28" s="18"/>
    </row>
    <row r="29" spans="1:19" ht="17.25" customHeight="1">
      <c r="A29" s="13"/>
      <c r="B29" s="14"/>
      <c r="C29" s="14"/>
      <c r="D29" s="14"/>
      <c r="E29" s="31"/>
      <c r="F29" s="32"/>
      <c r="G29" s="32"/>
      <c r="H29" s="32"/>
      <c r="I29" s="32"/>
      <c r="J29" s="33"/>
      <c r="K29" s="14"/>
      <c r="L29" s="14"/>
      <c r="M29" s="14"/>
      <c r="N29" s="14"/>
      <c r="O29" s="22"/>
      <c r="P29" s="22"/>
      <c r="Q29" s="22"/>
      <c r="R29" s="14"/>
      <c r="S29" s="18"/>
    </row>
    <row r="30" spans="1:19" ht="17.25" customHeight="1">
      <c r="A30" s="13"/>
      <c r="B30" s="14"/>
      <c r="C30" s="14"/>
      <c r="D30" s="14"/>
      <c r="E30" s="34" t="s">
        <v>22</v>
      </c>
      <c r="F30" s="14"/>
      <c r="G30" s="14" t="s">
        <v>23</v>
      </c>
      <c r="H30" s="14"/>
      <c r="I30" s="14"/>
      <c r="J30" s="14"/>
      <c r="K30" s="14"/>
      <c r="L30" s="14"/>
      <c r="M30" s="14"/>
      <c r="N30" s="14"/>
      <c r="O30" s="34" t="s">
        <v>24</v>
      </c>
      <c r="P30" s="22"/>
      <c r="Q30" s="22"/>
      <c r="R30" s="35"/>
      <c r="S30" s="18"/>
    </row>
    <row r="31" spans="1:19" ht="17.25" customHeight="1">
      <c r="A31" s="13"/>
      <c r="B31" s="14"/>
      <c r="C31" s="14"/>
      <c r="D31" s="14"/>
      <c r="E31" s="27"/>
      <c r="F31" s="14"/>
      <c r="G31" s="28"/>
      <c r="H31" s="36"/>
      <c r="I31" s="37"/>
      <c r="J31" s="14"/>
      <c r="K31" s="14"/>
      <c r="L31" s="14"/>
      <c r="M31" s="14"/>
      <c r="N31" s="14"/>
      <c r="O31" s="38" t="s">
        <v>25</v>
      </c>
      <c r="P31" s="22"/>
      <c r="Q31" s="22"/>
      <c r="R31" s="39"/>
      <c r="S31" s="18"/>
    </row>
    <row r="32" spans="1:19" ht="8.25" customHeight="1">
      <c r="A32" s="40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2"/>
    </row>
    <row r="33" spans="1:19" ht="20.25" customHeight="1">
      <c r="A33" s="43"/>
      <c r="B33" s="44"/>
      <c r="C33" s="44"/>
      <c r="D33" s="44"/>
      <c r="E33" s="45" t="s">
        <v>26</v>
      </c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6"/>
    </row>
    <row r="34" spans="1:19" ht="20.25" customHeight="1">
      <c r="A34" s="47" t="s">
        <v>27</v>
      </c>
      <c r="B34" s="48"/>
      <c r="C34" s="48"/>
      <c r="D34" s="49"/>
      <c r="E34" s="50" t="s">
        <v>28</v>
      </c>
      <c r="F34" s="49"/>
      <c r="G34" s="50" t="s">
        <v>29</v>
      </c>
      <c r="H34" s="48"/>
      <c r="I34" s="49"/>
      <c r="J34" s="50" t="s">
        <v>30</v>
      </c>
      <c r="K34" s="48"/>
      <c r="L34" s="50" t="s">
        <v>31</v>
      </c>
      <c r="M34" s="48"/>
      <c r="N34" s="48"/>
      <c r="O34" s="49"/>
      <c r="P34" s="50" t="s">
        <v>32</v>
      </c>
      <c r="Q34" s="48"/>
      <c r="R34" s="48"/>
      <c r="S34" s="51"/>
    </row>
    <row r="35" spans="1:19" ht="20.25" customHeight="1">
      <c r="A35" s="52"/>
      <c r="B35" s="53"/>
      <c r="C35" s="53"/>
      <c r="D35" s="54">
        <v>0</v>
      </c>
      <c r="E35" s="55">
        <f>IF(D35=0,0,R47/D35)</f>
        <v>0</v>
      </c>
      <c r="F35" s="56"/>
      <c r="G35" s="57"/>
      <c r="H35" s="53"/>
      <c r="I35" s="54">
        <v>0</v>
      </c>
      <c r="J35" s="55">
        <f>IF(I35=0,0,R47/I35)</f>
        <v>0</v>
      </c>
      <c r="K35" s="58"/>
      <c r="L35" s="57"/>
      <c r="M35" s="53"/>
      <c r="N35" s="53"/>
      <c r="O35" s="54">
        <v>0</v>
      </c>
      <c r="P35" s="57"/>
      <c r="Q35" s="53"/>
      <c r="R35" s="59">
        <f>IF(O35=0,0,R47/O35)</f>
        <v>0</v>
      </c>
      <c r="S35" s="60"/>
    </row>
    <row r="36" spans="1:19" ht="20.25" customHeight="1">
      <c r="A36" s="43"/>
      <c r="B36" s="44"/>
      <c r="C36" s="44"/>
      <c r="D36" s="44"/>
      <c r="E36" s="45" t="s">
        <v>33</v>
      </c>
      <c r="F36" s="44"/>
      <c r="G36" s="44"/>
      <c r="H36" s="44"/>
      <c r="I36" s="44"/>
      <c r="J36" s="61" t="s">
        <v>34</v>
      </c>
      <c r="K36" s="44"/>
      <c r="L36" s="44"/>
      <c r="M36" s="44"/>
      <c r="N36" s="44"/>
      <c r="O36" s="44"/>
      <c r="P36" s="44"/>
      <c r="Q36" s="44"/>
      <c r="R36" s="44"/>
      <c r="S36" s="46"/>
    </row>
    <row r="37" spans="1:19" ht="20.25" customHeight="1">
      <c r="A37" s="62" t="s">
        <v>35</v>
      </c>
      <c r="B37" s="63"/>
      <c r="C37" s="64" t="s">
        <v>36</v>
      </c>
      <c r="D37" s="65"/>
      <c r="E37" s="65"/>
      <c r="F37" s="66"/>
      <c r="G37" s="62" t="s">
        <v>37</v>
      </c>
      <c r="H37" s="67"/>
      <c r="I37" s="64" t="s">
        <v>38</v>
      </c>
      <c r="J37" s="65"/>
      <c r="K37" s="65"/>
      <c r="L37" s="62" t="s">
        <v>39</v>
      </c>
      <c r="M37" s="67"/>
      <c r="N37" s="64" t="s">
        <v>40</v>
      </c>
      <c r="O37" s="65"/>
      <c r="P37" s="65"/>
      <c r="Q37" s="65"/>
      <c r="R37" s="65"/>
      <c r="S37" s="66"/>
    </row>
    <row r="38" spans="1:19" ht="20.25" customHeight="1">
      <c r="A38" s="68">
        <v>1</v>
      </c>
      <c r="B38" s="69" t="s">
        <v>41</v>
      </c>
      <c r="C38" s="17"/>
      <c r="D38" s="70" t="s">
        <v>42</v>
      </c>
      <c r="E38" s="71">
        <f>SUMIF(Rozpocet!O5:O142,8,Rozpocet!I5:I142)</f>
        <v>0</v>
      </c>
      <c r="F38" s="72"/>
      <c r="G38" s="68">
        <v>8</v>
      </c>
      <c r="H38" s="73" t="s">
        <v>43</v>
      </c>
      <c r="I38" s="30"/>
      <c r="J38" s="74">
        <v>0</v>
      </c>
      <c r="K38" s="75"/>
      <c r="L38" s="68">
        <v>13</v>
      </c>
      <c r="M38" s="28" t="s">
        <v>44</v>
      </c>
      <c r="N38" s="36"/>
      <c r="O38" s="36"/>
      <c r="P38" s="76">
        <f>M49</f>
        <v>21</v>
      </c>
      <c r="Q38" s="77" t="s">
        <v>45</v>
      </c>
      <c r="R38" s="71"/>
      <c r="S38" s="72"/>
    </row>
    <row r="39" spans="1:19" ht="20.25" customHeight="1">
      <c r="A39" s="68">
        <v>2</v>
      </c>
      <c r="B39" s="78"/>
      <c r="C39" s="33"/>
      <c r="D39" s="70" t="s">
        <v>46</v>
      </c>
      <c r="E39" s="71">
        <f>SUMIF(Rozpocet!O10:O142,4,Rozpocet!I10:I142)</f>
        <v>0</v>
      </c>
      <c r="F39" s="72"/>
      <c r="G39" s="68">
        <v>9</v>
      </c>
      <c r="H39" s="14" t="s">
        <v>47</v>
      </c>
      <c r="I39" s="70"/>
      <c r="J39" s="74">
        <v>0</v>
      </c>
      <c r="K39" s="75"/>
      <c r="L39" s="68">
        <v>14</v>
      </c>
      <c r="M39" s="28" t="s">
        <v>48</v>
      </c>
      <c r="N39" s="36"/>
      <c r="O39" s="36"/>
      <c r="P39" s="76">
        <f>M49</f>
        <v>21</v>
      </c>
      <c r="Q39" s="77" t="s">
        <v>45</v>
      </c>
      <c r="R39" s="71"/>
      <c r="S39" s="72"/>
    </row>
    <row r="40" spans="1:19" ht="20.25" customHeight="1">
      <c r="A40" s="68">
        <v>3</v>
      </c>
      <c r="B40" s="69" t="s">
        <v>49</v>
      </c>
      <c r="C40" s="17"/>
      <c r="D40" s="70" t="s">
        <v>42</v>
      </c>
      <c r="E40" s="71">
        <f>SUMIF(Rozpocet!O11:O142,32,Rozpocet!I11:I142)</f>
        <v>0</v>
      </c>
      <c r="F40" s="72"/>
      <c r="G40" s="68">
        <v>10</v>
      </c>
      <c r="H40" s="73" t="s">
        <v>50</v>
      </c>
      <c r="I40" s="30"/>
      <c r="J40" s="74">
        <v>0</v>
      </c>
      <c r="K40" s="75"/>
      <c r="L40" s="68">
        <v>15</v>
      </c>
      <c r="M40" s="28" t="s">
        <v>51</v>
      </c>
      <c r="N40" s="36"/>
      <c r="O40" s="36"/>
      <c r="P40" s="76">
        <f>M49</f>
        <v>21</v>
      </c>
      <c r="Q40" s="77" t="s">
        <v>45</v>
      </c>
      <c r="R40" s="71"/>
      <c r="S40" s="72"/>
    </row>
    <row r="41" spans="1:19" ht="20.25" customHeight="1">
      <c r="A41" s="68">
        <v>4</v>
      </c>
      <c r="B41" s="78"/>
      <c r="C41" s="33"/>
      <c r="D41" s="70" t="s">
        <v>46</v>
      </c>
      <c r="E41" s="71">
        <f>SUMIF(Rozpocet!O12:O142,16,Rozpocet!I12:I142)+SUMIF(Rozpocet!O12:O142,128,Rozpocet!I12:I142)</f>
        <v>0</v>
      </c>
      <c r="F41" s="72"/>
      <c r="G41" s="68">
        <v>11</v>
      </c>
      <c r="H41" s="73"/>
      <c r="I41" s="30"/>
      <c r="J41" s="74">
        <v>0</v>
      </c>
      <c r="K41" s="75"/>
      <c r="L41" s="68">
        <v>16</v>
      </c>
      <c r="M41" s="28" t="s">
        <v>52</v>
      </c>
      <c r="N41" s="36"/>
      <c r="O41" s="36"/>
      <c r="P41" s="76">
        <f>M49</f>
        <v>21</v>
      </c>
      <c r="Q41" s="77" t="s">
        <v>45</v>
      </c>
      <c r="R41" s="71"/>
      <c r="S41" s="72"/>
    </row>
    <row r="42" spans="1:19" ht="20.25" customHeight="1">
      <c r="A42" s="68">
        <v>5</v>
      </c>
      <c r="B42" s="69" t="s">
        <v>53</v>
      </c>
      <c r="C42" s="17"/>
      <c r="D42" s="70" t="s">
        <v>42</v>
      </c>
      <c r="E42" s="71">
        <f>SUMIF(Rozpocet!O13:O142,256,Rozpocet!I13:I142)</f>
        <v>0</v>
      </c>
      <c r="F42" s="72"/>
      <c r="G42" s="79"/>
      <c r="H42" s="36"/>
      <c r="I42" s="30"/>
      <c r="J42" s="80"/>
      <c r="K42" s="75"/>
      <c r="L42" s="68">
        <v>17</v>
      </c>
      <c r="M42" s="28" t="s">
        <v>54</v>
      </c>
      <c r="N42" s="36"/>
      <c r="O42" s="36"/>
      <c r="P42" s="76">
        <f>M49</f>
        <v>21</v>
      </c>
      <c r="Q42" s="77" t="s">
        <v>45</v>
      </c>
      <c r="R42" s="71"/>
      <c r="S42" s="72"/>
    </row>
    <row r="43" spans="1:19" ht="20.25" customHeight="1">
      <c r="A43" s="68">
        <v>6</v>
      </c>
      <c r="B43" s="78"/>
      <c r="C43" s="33"/>
      <c r="D43" s="70" t="s">
        <v>46</v>
      </c>
      <c r="E43" s="71">
        <f>SUMIF(Rozpocet!O14:O142,64,Rozpocet!I14:I142)</f>
        <v>0</v>
      </c>
      <c r="F43" s="72"/>
      <c r="G43" s="79"/>
      <c r="H43" s="36"/>
      <c r="I43" s="30"/>
      <c r="J43" s="80"/>
      <c r="K43" s="75"/>
      <c r="L43" s="68">
        <v>18</v>
      </c>
      <c r="M43" s="73" t="s">
        <v>55</v>
      </c>
      <c r="N43" s="36"/>
      <c r="O43" s="36"/>
      <c r="P43" s="36"/>
      <c r="Q43" s="30"/>
      <c r="R43" s="71"/>
      <c r="S43" s="72"/>
    </row>
    <row r="44" spans="1:19" ht="20.25" customHeight="1">
      <c r="A44" s="68">
        <v>7</v>
      </c>
      <c r="B44" s="81" t="s">
        <v>56</v>
      </c>
      <c r="C44" s="36"/>
      <c r="D44" s="30"/>
      <c r="E44" s="82">
        <f>SUM(E38:E43)</f>
        <v>0</v>
      </c>
      <c r="F44" s="46"/>
      <c r="G44" s="68">
        <v>12</v>
      </c>
      <c r="H44" s="81" t="s">
        <v>57</v>
      </c>
      <c r="I44" s="30"/>
      <c r="J44" s="83">
        <f>SUM(J38:J41)</f>
        <v>0</v>
      </c>
      <c r="K44" s="84"/>
      <c r="L44" s="68">
        <v>19</v>
      </c>
      <c r="M44" s="69" t="s">
        <v>58</v>
      </c>
      <c r="N44" s="26"/>
      <c r="O44" s="26"/>
      <c r="P44" s="26"/>
      <c r="Q44" s="85"/>
      <c r="R44" s="82"/>
      <c r="S44" s="46"/>
    </row>
    <row r="45" spans="1:19" ht="20.25" customHeight="1">
      <c r="A45" s="86">
        <v>20</v>
      </c>
      <c r="B45" s="87" t="s">
        <v>59</v>
      </c>
      <c r="C45" s="88"/>
      <c r="D45" s="89"/>
      <c r="E45" s="90">
        <f>SUMIF(Rozpocet!O14:O142,512,Rozpocet!I14:I142)</f>
        <v>0</v>
      </c>
      <c r="F45" s="42"/>
      <c r="G45" s="86">
        <v>21</v>
      </c>
      <c r="H45" s="87" t="s">
        <v>60</v>
      </c>
      <c r="I45" s="89"/>
      <c r="J45" s="91">
        <v>0</v>
      </c>
      <c r="K45" s="92">
        <f>M49</f>
        <v>21</v>
      </c>
      <c r="L45" s="86">
        <v>22</v>
      </c>
      <c r="M45" s="87" t="s">
        <v>61</v>
      </c>
      <c r="N45" s="88"/>
      <c r="O45" s="88"/>
      <c r="P45" s="88"/>
      <c r="Q45" s="89"/>
      <c r="R45" s="90"/>
      <c r="S45" s="42"/>
    </row>
    <row r="46" spans="1:19" ht="20.25" customHeight="1">
      <c r="A46" s="93" t="s">
        <v>20</v>
      </c>
      <c r="B46" s="11"/>
      <c r="C46" s="11"/>
      <c r="D46" s="11"/>
      <c r="E46" s="11"/>
      <c r="F46" s="94"/>
      <c r="G46" s="95"/>
      <c r="H46" s="11"/>
      <c r="I46" s="11"/>
      <c r="J46" s="11"/>
      <c r="K46" s="11"/>
      <c r="L46" s="62" t="s">
        <v>62</v>
      </c>
      <c r="M46" s="49"/>
      <c r="N46" s="64" t="s">
        <v>63</v>
      </c>
      <c r="O46" s="48"/>
      <c r="P46" s="48"/>
      <c r="Q46" s="48"/>
      <c r="R46" s="48"/>
      <c r="S46" s="51"/>
    </row>
    <row r="47" spans="1:19" ht="20.25" customHeight="1">
      <c r="A47" s="13"/>
      <c r="B47" s="14"/>
      <c r="C47" s="14"/>
      <c r="D47" s="14"/>
      <c r="E47" s="14"/>
      <c r="F47" s="20"/>
      <c r="G47" s="96"/>
      <c r="H47" s="14"/>
      <c r="I47" s="14"/>
      <c r="J47" s="14"/>
      <c r="K47" s="14"/>
      <c r="L47" s="68">
        <v>23</v>
      </c>
      <c r="M47" s="73" t="s">
        <v>64</v>
      </c>
      <c r="N47" s="36"/>
      <c r="O47" s="36"/>
      <c r="P47" s="36"/>
      <c r="Q47" s="72"/>
      <c r="R47" s="82"/>
      <c r="S47" s="97">
        <f>E44+J44+R44+E45+J45+R45</f>
        <v>0</v>
      </c>
    </row>
    <row r="48" spans="1:19" ht="20.25" customHeight="1">
      <c r="A48" s="98" t="s">
        <v>65</v>
      </c>
      <c r="B48" s="32"/>
      <c r="C48" s="32"/>
      <c r="D48" s="32"/>
      <c r="E48" s="32"/>
      <c r="F48" s="33"/>
      <c r="G48" s="99" t="s">
        <v>66</v>
      </c>
      <c r="H48" s="32"/>
      <c r="I48" s="32"/>
      <c r="J48" s="32"/>
      <c r="K48" s="32"/>
      <c r="L48" s="68">
        <v>24</v>
      </c>
      <c r="M48" s="100">
        <v>15</v>
      </c>
      <c r="N48" s="33" t="s">
        <v>45</v>
      </c>
      <c r="O48" s="101">
        <f>R47-O49</f>
        <v>0</v>
      </c>
      <c r="P48" s="36" t="s">
        <v>67</v>
      </c>
      <c r="Q48" s="30"/>
      <c r="R48" s="102"/>
      <c r="S48" s="103">
        <f>O48*M48/100</f>
        <v>0</v>
      </c>
    </row>
    <row r="49" spans="1:19" ht="20.25" customHeight="1">
      <c r="A49" s="104" t="s">
        <v>19</v>
      </c>
      <c r="B49" s="26"/>
      <c r="C49" s="26"/>
      <c r="D49" s="26"/>
      <c r="E49" s="26"/>
      <c r="F49" s="17"/>
      <c r="G49" s="105"/>
      <c r="H49" s="26"/>
      <c r="I49" s="26"/>
      <c r="J49" s="26"/>
      <c r="K49" s="26"/>
      <c r="L49" s="68">
        <v>25</v>
      </c>
      <c r="M49" s="106">
        <v>21</v>
      </c>
      <c r="N49" s="30" t="s">
        <v>45</v>
      </c>
      <c r="O49" s="101">
        <f>ROUND(SUMIF(Rozpocet!N14:N142,M49,Rozpocet!I14:I142)+SUMIF(P38:P42,M49,R38:R42)+IF(K45=M49,J45,0),2)</f>
        <v>0</v>
      </c>
      <c r="P49" s="36" t="s">
        <v>67</v>
      </c>
      <c r="Q49" s="30"/>
      <c r="R49" s="71"/>
      <c r="S49" s="107">
        <f>O49*M49/100</f>
        <v>0</v>
      </c>
    </row>
    <row r="50" spans="1:19" ht="20.25" customHeight="1">
      <c r="A50" s="13"/>
      <c r="B50" s="14"/>
      <c r="C50" s="14"/>
      <c r="D50" s="14"/>
      <c r="E50" s="14"/>
      <c r="F50" s="20"/>
      <c r="G50" s="96"/>
      <c r="H50" s="14"/>
      <c r="I50" s="14"/>
      <c r="J50" s="14"/>
      <c r="K50" s="14"/>
      <c r="L50" s="86">
        <v>26</v>
      </c>
      <c r="M50" s="108" t="s">
        <v>68</v>
      </c>
      <c r="N50" s="88"/>
      <c r="O50" s="88"/>
      <c r="P50" s="88"/>
      <c r="Q50" s="109"/>
      <c r="R50" s="110"/>
      <c r="S50" s="111"/>
    </row>
    <row r="51" spans="1:19" ht="20.25" customHeight="1">
      <c r="A51" s="98" t="s">
        <v>65</v>
      </c>
      <c r="B51" s="32"/>
      <c r="C51" s="32"/>
      <c r="D51" s="32"/>
      <c r="E51" s="32"/>
      <c r="F51" s="33"/>
      <c r="G51" s="99" t="s">
        <v>66</v>
      </c>
      <c r="H51" s="32"/>
      <c r="I51" s="32"/>
      <c r="J51" s="32"/>
      <c r="K51" s="32"/>
      <c r="L51" s="62" t="s">
        <v>69</v>
      </c>
      <c r="M51" s="49"/>
      <c r="N51" s="64" t="s">
        <v>70</v>
      </c>
      <c r="O51" s="48"/>
      <c r="P51" s="48"/>
      <c r="Q51" s="48"/>
      <c r="R51" s="112"/>
      <c r="S51" s="51"/>
    </row>
    <row r="52" spans="1:19" ht="20.25" customHeight="1">
      <c r="A52" s="104" t="s">
        <v>21</v>
      </c>
      <c r="B52" s="26"/>
      <c r="C52" s="26"/>
      <c r="D52" s="26"/>
      <c r="E52" s="26"/>
      <c r="F52" s="17"/>
      <c r="G52" s="105"/>
      <c r="H52" s="26"/>
      <c r="I52" s="26"/>
      <c r="J52" s="26"/>
      <c r="K52" s="26"/>
      <c r="L52" s="68">
        <v>27</v>
      </c>
      <c r="M52" s="73" t="s">
        <v>71</v>
      </c>
      <c r="N52" s="36"/>
      <c r="O52" s="36"/>
      <c r="P52" s="36"/>
      <c r="Q52" s="30"/>
      <c r="R52" s="71"/>
      <c r="S52" s="72"/>
    </row>
    <row r="53" spans="1:19" ht="20.25" customHeight="1">
      <c r="A53" s="13"/>
      <c r="B53" s="14"/>
      <c r="C53" s="14"/>
      <c r="D53" s="14"/>
      <c r="E53" s="14"/>
      <c r="F53" s="20"/>
      <c r="G53" s="96"/>
      <c r="H53" s="14"/>
      <c r="I53" s="14"/>
      <c r="J53" s="14"/>
      <c r="K53" s="14"/>
      <c r="L53" s="68">
        <v>28</v>
      </c>
      <c r="M53" s="73" t="s">
        <v>72</v>
      </c>
      <c r="N53" s="36"/>
      <c r="O53" s="36"/>
      <c r="P53" s="36"/>
      <c r="Q53" s="30"/>
      <c r="R53" s="71"/>
      <c r="S53" s="72"/>
    </row>
    <row r="54" spans="1:19" ht="20.25" customHeight="1">
      <c r="A54" s="113" t="s">
        <v>65</v>
      </c>
      <c r="B54" s="41"/>
      <c r="C54" s="41"/>
      <c r="D54" s="41"/>
      <c r="E54" s="41"/>
      <c r="F54" s="114"/>
      <c r="G54" s="115" t="s">
        <v>66</v>
      </c>
      <c r="H54" s="41"/>
      <c r="I54" s="41"/>
      <c r="J54" s="41"/>
      <c r="K54" s="41"/>
      <c r="L54" s="86">
        <v>29</v>
      </c>
      <c r="M54" s="87" t="s">
        <v>73</v>
      </c>
      <c r="N54" s="88"/>
      <c r="O54" s="88"/>
      <c r="P54" s="88"/>
      <c r="Q54" s="89"/>
      <c r="R54" s="55"/>
      <c r="S54" s="116"/>
    </row>
    <row r="58" spans="1:9" ht="12.75" customHeight="1">
      <c r="A58" s="182" t="s">
        <v>476</v>
      </c>
      <c r="B58" s="182"/>
      <c r="C58" s="182"/>
      <c r="D58" s="182"/>
      <c r="E58" s="182"/>
      <c r="F58" s="182"/>
      <c r="G58" s="182"/>
      <c r="H58" s="182" t="s">
        <v>4</v>
      </c>
      <c r="I58" s="183"/>
    </row>
    <row r="59" spans="1:9" ht="12.75" customHeight="1">
      <c r="A59" s="2" t="s">
        <v>477</v>
      </c>
      <c r="I59" s="183"/>
    </row>
    <row r="60" spans="1:9" ht="12.75" customHeight="1">
      <c r="A60" s="184" t="s">
        <v>478</v>
      </c>
      <c r="I60" s="183"/>
    </row>
    <row r="61" spans="1:9" ht="12.75" customHeight="1">
      <c r="A61" s="2" t="s">
        <v>479</v>
      </c>
      <c r="I61" s="183"/>
    </row>
    <row r="62" spans="1:9" ht="12.75" customHeight="1">
      <c r="A62" s="184" t="s">
        <v>480</v>
      </c>
      <c r="I62" s="183"/>
    </row>
    <row r="63" spans="1:9" ht="12.75" customHeight="1">
      <c r="A63" s="2" t="s">
        <v>481</v>
      </c>
      <c r="I63" s="183"/>
    </row>
    <row r="64" spans="1:9" ht="12.75" customHeight="1">
      <c r="A64" s="2" t="s">
        <v>482</v>
      </c>
      <c r="I64" s="183"/>
    </row>
    <row r="65" spans="1:9" ht="12.75" customHeight="1">
      <c r="A65" s="2" t="s">
        <v>483</v>
      </c>
      <c r="I65" s="183"/>
    </row>
    <row r="66" spans="1:9" ht="12.75" customHeight="1">
      <c r="A66" s="2" t="s">
        <v>484</v>
      </c>
      <c r="I66" s="183"/>
    </row>
    <row r="67" spans="1:9" ht="12.75" customHeight="1">
      <c r="A67" s="2" t="s">
        <v>485</v>
      </c>
      <c r="I67" s="183"/>
    </row>
    <row r="68" spans="1:9" ht="12.75" customHeight="1">
      <c r="A68" s="2" t="s">
        <v>486</v>
      </c>
      <c r="I68" s="183"/>
    </row>
    <row r="69" spans="1:9" ht="12.75" customHeight="1">
      <c r="A69" s="2" t="s">
        <v>487</v>
      </c>
      <c r="I69" s="183"/>
    </row>
    <row r="70" spans="1:9" ht="12.75" customHeight="1">
      <c r="A70" s="2" t="s">
        <v>488</v>
      </c>
      <c r="I70" s="183"/>
    </row>
    <row r="71" spans="1:9" ht="12.75" customHeight="1">
      <c r="A71" s="2" t="s">
        <v>489</v>
      </c>
      <c r="I71" s="183"/>
    </row>
    <row r="72" spans="1:9" ht="12.75" customHeight="1">
      <c r="A72" s="2" t="s">
        <v>490</v>
      </c>
      <c r="I72" s="183"/>
    </row>
    <row r="73" spans="1:9" ht="12.75" customHeight="1">
      <c r="A73" s="2" t="s">
        <v>491</v>
      </c>
      <c r="I73" s="183"/>
    </row>
    <row r="74" spans="1:9" ht="12.75" customHeight="1">
      <c r="A74" s="2" t="s">
        <v>492</v>
      </c>
      <c r="I74" s="183"/>
    </row>
    <row r="75" spans="1:9" ht="12.75" customHeight="1">
      <c r="A75" s="2" t="s">
        <v>493</v>
      </c>
      <c r="I75" s="183"/>
    </row>
    <row r="76" spans="1:9" ht="12.75" customHeight="1">
      <c r="A76" s="184"/>
      <c r="I76" s="183"/>
    </row>
    <row r="77" spans="1:9" ht="12.75" customHeight="1">
      <c r="A77" s="184" t="s">
        <v>494</v>
      </c>
      <c r="I77" s="183"/>
    </row>
    <row r="78" spans="1:9" ht="12.75" customHeight="1">
      <c r="A78" s="184" t="s">
        <v>495</v>
      </c>
      <c r="I78" s="183"/>
    </row>
    <row r="79" spans="1:9" ht="12.75" customHeight="1">
      <c r="A79" s="184" t="s">
        <v>496</v>
      </c>
      <c r="I79" s="183"/>
    </row>
    <row r="80" spans="1:9" ht="12.75" customHeight="1">
      <c r="A80" s="2" t="s">
        <v>497</v>
      </c>
      <c r="I80" s="183"/>
    </row>
    <row r="81" ht="12.75" customHeight="1">
      <c r="I81" s="183"/>
    </row>
    <row r="82" spans="1:9" ht="12.75" customHeight="1">
      <c r="A82" s="2" t="s">
        <v>498</v>
      </c>
      <c r="I82" s="183"/>
    </row>
    <row r="83" spans="1:9" ht="12.75" customHeight="1">
      <c r="A83" s="2" t="s">
        <v>499</v>
      </c>
      <c r="I83" s="183"/>
    </row>
    <row r="84" spans="1:9" ht="12.75" customHeight="1">
      <c r="A84" s="2" t="s">
        <v>500</v>
      </c>
      <c r="I84" s="183"/>
    </row>
    <row r="85" spans="1:9" ht="12.75" customHeight="1">
      <c r="A85" s="2" t="s">
        <v>501</v>
      </c>
      <c r="I85" s="183"/>
    </row>
    <row r="86" ht="12.75" customHeight="1">
      <c r="I86" s="183"/>
    </row>
    <row r="87" spans="1:9" ht="12.75" customHeight="1">
      <c r="A87" s="2" t="s">
        <v>502</v>
      </c>
      <c r="I87" s="183"/>
    </row>
    <row r="88" spans="1:9" ht="12.75" customHeight="1">
      <c r="A88" s="185" t="s">
        <v>503</v>
      </c>
      <c r="I88" s="183"/>
    </row>
    <row r="89" ht="12.75" customHeight="1">
      <c r="I89" s="183"/>
    </row>
    <row r="90" spans="1:9" ht="12.75" customHeight="1">
      <c r="A90" s="2" t="s">
        <v>504</v>
      </c>
      <c r="B90" s="182"/>
      <c r="C90" s="182"/>
      <c r="D90" s="182"/>
      <c r="E90" s="182"/>
      <c r="F90" s="182"/>
      <c r="G90" s="182"/>
      <c r="H90" s="182"/>
      <c r="I90" s="183"/>
    </row>
  </sheetData>
  <sheetProtection/>
  <mergeCells count="4">
    <mergeCell ref="E5:J5"/>
    <mergeCell ref="E7:J7"/>
    <mergeCell ref="E9:J9"/>
    <mergeCell ref="P9:R9"/>
  </mergeCells>
  <printOptions verticalCentered="1"/>
  <pageMargins left="0.5905511975288391" right="0.5905511975288391" top="0.9055117964744568" bottom="0.9055117964744568" header="0" footer="0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C22" sqref="C22"/>
    </sheetView>
  </sheetViews>
  <sheetFormatPr defaultColWidth="9.140625" defaultRowHeight="12.75" customHeight="1"/>
  <cols>
    <col min="1" max="1" width="11.7109375" style="2" customWidth="1"/>
    <col min="2" max="2" width="55.7109375" style="2" customWidth="1"/>
    <col min="3" max="3" width="13.57421875" style="2" customWidth="1"/>
    <col min="4" max="4" width="13.7109375" style="2" hidden="1" customWidth="1"/>
    <col min="5" max="5" width="13.8515625" style="2" hidden="1" customWidth="1"/>
    <col min="6" max="16384" width="9.140625" style="2" customWidth="1"/>
  </cols>
  <sheetData>
    <row r="1" spans="1:5" ht="18" customHeight="1">
      <c r="A1" s="117" t="s">
        <v>74</v>
      </c>
      <c r="B1" s="118"/>
      <c r="C1" s="118"/>
      <c r="D1" s="118"/>
      <c r="E1" s="118"/>
    </row>
    <row r="2" spans="1:5" ht="12" customHeight="1">
      <c r="A2" s="119" t="s">
        <v>75</v>
      </c>
      <c r="B2" s="120" t="str">
        <f>'Krycí list'!E5</f>
        <v>Oprava fasády objektu školy,Pontassievská 2, Znojmo</v>
      </c>
      <c r="C2" s="121"/>
      <c r="D2" s="121"/>
      <c r="E2" s="121"/>
    </row>
    <row r="3" spans="1:5" ht="12" customHeight="1">
      <c r="A3" s="119" t="s">
        <v>76</v>
      </c>
      <c r="B3" s="120" t="str">
        <f>'Krycí list'!E7</f>
        <v>Oprava fasády</v>
      </c>
      <c r="C3" s="122"/>
      <c r="D3" s="120"/>
      <c r="E3" s="123"/>
    </row>
    <row r="4" spans="1:5" ht="12" customHeight="1">
      <c r="A4" s="119" t="s">
        <v>77</v>
      </c>
      <c r="B4" s="120" t="str">
        <f>'Krycí list'!E9</f>
        <v> </v>
      </c>
      <c r="C4" s="122"/>
      <c r="D4" s="120"/>
      <c r="E4" s="123"/>
    </row>
    <row r="5" spans="1:5" ht="12" customHeight="1">
      <c r="A5" s="120" t="s">
        <v>78</v>
      </c>
      <c r="B5" s="120" t="str">
        <f>'Krycí list'!P5</f>
        <v> </v>
      </c>
      <c r="C5" s="122"/>
      <c r="D5" s="120"/>
      <c r="E5" s="123"/>
    </row>
    <row r="6" spans="1:5" ht="6" customHeight="1">
      <c r="A6" s="120"/>
      <c r="B6" s="120"/>
      <c r="C6" s="122"/>
      <c r="D6" s="120"/>
      <c r="E6" s="123"/>
    </row>
    <row r="7" spans="1:5" ht="12" customHeight="1">
      <c r="A7" s="120" t="s">
        <v>79</v>
      </c>
      <c r="B7" s="120" t="str">
        <f>'Krycí list'!E26</f>
        <v> </v>
      </c>
      <c r="C7" s="122"/>
      <c r="D7" s="120"/>
      <c r="E7" s="123"/>
    </row>
    <row r="8" spans="1:5" ht="12" customHeight="1">
      <c r="A8" s="120" t="s">
        <v>80</v>
      </c>
      <c r="B8" s="120" t="str">
        <f>'Krycí list'!E28</f>
        <v> </v>
      </c>
      <c r="C8" s="122"/>
      <c r="D8" s="120"/>
      <c r="E8" s="123"/>
    </row>
    <row r="9" spans="1:5" ht="12" customHeight="1">
      <c r="A9" s="120" t="s">
        <v>81</v>
      </c>
      <c r="B9" s="120" t="s">
        <v>25</v>
      </c>
      <c r="C9" s="122"/>
      <c r="D9" s="120"/>
      <c r="E9" s="123"/>
    </row>
    <row r="10" spans="1:5" ht="6" customHeight="1">
      <c r="A10" s="118"/>
      <c r="B10" s="118"/>
      <c r="C10" s="118"/>
      <c r="D10" s="118"/>
      <c r="E10" s="118"/>
    </row>
    <row r="11" spans="1:5" ht="12" customHeight="1">
      <c r="A11" s="124" t="s">
        <v>82</v>
      </c>
      <c r="B11" s="125" t="s">
        <v>83</v>
      </c>
      <c r="C11" s="126" t="s">
        <v>84</v>
      </c>
      <c r="D11" s="127" t="s">
        <v>85</v>
      </c>
      <c r="E11" s="126" t="s">
        <v>86</v>
      </c>
    </row>
    <row r="12" spans="1:5" ht="12" customHeight="1">
      <c r="A12" s="128">
        <v>1</v>
      </c>
      <c r="B12" s="129">
        <v>2</v>
      </c>
      <c r="C12" s="130">
        <v>3</v>
      </c>
      <c r="D12" s="131">
        <v>4</v>
      </c>
      <c r="E12" s="130">
        <v>5</v>
      </c>
    </row>
    <row r="13" spans="1:5" ht="3.75" customHeight="1">
      <c r="A13" s="132"/>
      <c r="B13" s="133"/>
      <c r="C13" s="133"/>
      <c r="D13" s="133"/>
      <c r="E13" s="134"/>
    </row>
    <row r="14" spans="1:5" s="135" customFormat="1" ht="12.75" customHeight="1">
      <c r="A14" s="136" t="str">
        <f>Rozpocet!D14</f>
        <v>HSV</v>
      </c>
      <c r="B14" s="137" t="str">
        <f>Rozpocet!E14</f>
        <v>Práce a dodávky HSV</v>
      </c>
      <c r="C14" s="138">
        <f>Rozpocet!I14</f>
        <v>0</v>
      </c>
      <c r="D14" s="139">
        <f>Rozpocet!K14</f>
        <v>0</v>
      </c>
      <c r="E14" s="139">
        <f>Rozpocet!M14</f>
        <v>0</v>
      </c>
    </row>
    <row r="15" spans="1:5" s="135" customFormat="1" ht="12.75" customHeight="1">
      <c r="A15" s="140" t="str">
        <f>Rozpocet!D15</f>
        <v>1</v>
      </c>
      <c r="B15" s="141" t="str">
        <f>Rozpocet!E15</f>
        <v>Zemní práce</v>
      </c>
      <c r="C15" s="142">
        <f>Rozpocet!I15</f>
        <v>0</v>
      </c>
      <c r="D15" s="143">
        <f>Rozpocet!K15</f>
        <v>0</v>
      </c>
      <c r="E15" s="143">
        <f>Rozpocet!M15</f>
        <v>0</v>
      </c>
    </row>
    <row r="16" spans="1:5" s="135" customFormat="1" ht="12.75" customHeight="1">
      <c r="A16" s="136" t="str">
        <f>Rozpocet!D25</f>
        <v>5</v>
      </c>
      <c r="B16" s="137" t="str">
        <f>Rozpocet!E25</f>
        <v>Komunikace</v>
      </c>
      <c r="C16" s="138">
        <f>Rozpocet!I25</f>
        <v>0</v>
      </c>
      <c r="D16" s="139">
        <f>Rozpocet!K25</f>
        <v>0</v>
      </c>
      <c r="E16" s="139">
        <f>Rozpocet!M25</f>
        <v>0</v>
      </c>
    </row>
    <row r="17" spans="1:5" s="135" customFormat="1" ht="12.75" customHeight="1">
      <c r="A17" s="136" t="str">
        <f>Rozpocet!D29</f>
        <v>6</v>
      </c>
      <c r="B17" s="137" t="str">
        <f>Rozpocet!E29</f>
        <v>Úpravy povrchů, podlahy a osazování výplní</v>
      </c>
      <c r="C17" s="138">
        <f>Rozpocet!I29</f>
        <v>0</v>
      </c>
      <c r="D17" s="139">
        <f>Rozpocet!K29</f>
        <v>41.4195699</v>
      </c>
      <c r="E17" s="139">
        <f>Rozpocet!M29</f>
        <v>0</v>
      </c>
    </row>
    <row r="18" spans="1:5" s="135" customFormat="1" ht="12.75" customHeight="1">
      <c r="A18" s="136" t="str">
        <f>Rozpocet!D53</f>
        <v>8</v>
      </c>
      <c r="B18" s="137" t="str">
        <f>Rozpocet!E53</f>
        <v>Trubní vedení</v>
      </c>
      <c r="C18" s="138">
        <f>Rozpocet!I53</f>
        <v>0</v>
      </c>
      <c r="D18" s="139">
        <f>Rozpocet!K53</f>
        <v>0</v>
      </c>
      <c r="E18" s="139">
        <f>Rozpocet!M53</f>
        <v>0</v>
      </c>
    </row>
    <row r="19" spans="1:5" s="135" customFormat="1" ht="12.75" customHeight="1">
      <c r="A19" s="136" t="str">
        <f>Rozpocet!D60</f>
        <v>9</v>
      </c>
      <c r="B19" s="137" t="str">
        <f>Rozpocet!E60</f>
        <v>Ostatní konstrukce a práce-bourání</v>
      </c>
      <c r="C19" s="138">
        <f>Rozpocet!I60</f>
        <v>0</v>
      </c>
      <c r="D19" s="139">
        <f>Rozpocet!K60</f>
        <v>0</v>
      </c>
      <c r="E19" s="139">
        <f>Rozpocet!M60</f>
        <v>14.09569</v>
      </c>
    </row>
    <row r="20" spans="1:5" s="135" customFormat="1" ht="12.75" customHeight="1">
      <c r="A20" s="140" t="str">
        <f>Rozpocet!D69</f>
        <v>99</v>
      </c>
      <c r="B20" s="141" t="str">
        <f>Rozpocet!E69</f>
        <v>Přesun hmot</v>
      </c>
      <c r="C20" s="142">
        <f>Rozpocet!I69</f>
        <v>0</v>
      </c>
      <c r="D20" s="143">
        <f>Rozpocet!K69</f>
        <v>0</v>
      </c>
      <c r="E20" s="143">
        <f>Rozpocet!M69</f>
        <v>0</v>
      </c>
    </row>
    <row r="21" spans="1:5" s="135" customFormat="1" ht="12.75" customHeight="1">
      <c r="A21" s="144" t="str">
        <f>Rozpocet!D83</f>
        <v>PSV</v>
      </c>
      <c r="B21" s="145" t="str">
        <f>Rozpocet!E83</f>
        <v>Práce a dodávky PSV</v>
      </c>
      <c r="C21" s="146">
        <f>Rozpocet!I83</f>
        <v>0</v>
      </c>
      <c r="D21" s="147">
        <f>Rozpocet!K83</f>
        <v>0</v>
      </c>
      <c r="E21" s="147">
        <f>Rozpocet!M83</f>
        <v>0</v>
      </c>
    </row>
    <row r="22" spans="1:5" s="135" customFormat="1" ht="12.75" customHeight="1">
      <c r="A22" s="136" t="str">
        <f>Rozpocet!D84</f>
        <v>711</v>
      </c>
      <c r="B22" s="137" t="str">
        <f>Rozpocet!E84</f>
        <v>Izolace proti vodě, vlhkosti a plynům</v>
      </c>
      <c r="C22" s="138">
        <f>Rozpocet!I84</f>
        <v>0</v>
      </c>
      <c r="D22" s="139">
        <f>Rozpocet!K84</f>
        <v>0.11677770000000001</v>
      </c>
      <c r="E22" s="139">
        <f>Rozpocet!M84</f>
        <v>0</v>
      </c>
    </row>
    <row r="23" spans="1:5" s="135" customFormat="1" ht="12.75" customHeight="1">
      <c r="A23" s="136" t="str">
        <f>Rozpocet!D88</f>
        <v>763</v>
      </c>
      <c r="B23" s="137" t="str">
        <f>Rozpocet!E88</f>
        <v>Konstrukce montované z desek, dílců a panelů</v>
      </c>
      <c r="C23" s="138">
        <f>Rozpocet!I88</f>
        <v>0</v>
      </c>
      <c r="D23" s="139">
        <f>Rozpocet!K88</f>
        <v>0</v>
      </c>
      <c r="E23" s="139">
        <f>Rozpocet!M88</f>
        <v>0</v>
      </c>
    </row>
    <row r="24" spans="1:5" s="135" customFormat="1" ht="12.75" customHeight="1">
      <c r="A24" s="136" t="str">
        <f>Rozpocet!D91</f>
        <v>764</v>
      </c>
      <c r="B24" s="137" t="str">
        <f>Rozpocet!E91</f>
        <v>Konstrukce klempířské</v>
      </c>
      <c r="C24" s="138">
        <f>Rozpocet!I91</f>
        <v>0</v>
      </c>
      <c r="D24" s="139">
        <f>Rozpocet!K91</f>
        <v>0</v>
      </c>
      <c r="E24" s="139">
        <f>Rozpocet!M91</f>
        <v>0</v>
      </c>
    </row>
    <row r="25" spans="1:5" s="135" customFormat="1" ht="12.75" customHeight="1">
      <c r="A25" s="136" t="str">
        <f>Rozpocet!D119</f>
        <v>766</v>
      </c>
      <c r="B25" s="137" t="str">
        <f>Rozpocet!E119</f>
        <v>Konstrukce truhlářské</v>
      </c>
      <c r="C25" s="138">
        <f>Rozpocet!I119</f>
        <v>0</v>
      </c>
      <c r="D25" s="139">
        <f>Rozpocet!K119</f>
        <v>0</v>
      </c>
      <c r="E25" s="139">
        <f>Rozpocet!M119</f>
        <v>0</v>
      </c>
    </row>
    <row r="26" spans="1:5" s="135" customFormat="1" ht="12.75" customHeight="1">
      <c r="A26" s="136" t="str">
        <f>Rozpocet!D128</f>
        <v>767</v>
      </c>
      <c r="B26" s="137" t="str">
        <f>Rozpocet!E128</f>
        <v>Konstrukce zámečnické</v>
      </c>
      <c r="C26" s="138">
        <f>Rozpocet!I128</f>
        <v>0</v>
      </c>
      <c r="D26" s="139">
        <f>Rozpocet!K128</f>
        <v>0</v>
      </c>
      <c r="E26" s="139">
        <f>Rozpocet!M128</f>
        <v>0</v>
      </c>
    </row>
    <row r="27" spans="1:5" s="135" customFormat="1" ht="12.75" customHeight="1">
      <c r="A27" s="136" t="str">
        <f>Rozpocet!D133</f>
        <v>783</v>
      </c>
      <c r="B27" s="137" t="str">
        <f>Rozpocet!E133</f>
        <v>Dokončovací práce - nátěry</v>
      </c>
      <c r="C27" s="138">
        <f>Rozpocet!I133</f>
        <v>0</v>
      </c>
      <c r="D27" s="139">
        <f>Rozpocet!K133</f>
        <v>0</v>
      </c>
      <c r="E27" s="139">
        <f>Rozpocet!M133</f>
        <v>0</v>
      </c>
    </row>
    <row r="28" spans="1:5" s="135" customFormat="1" ht="12.75" customHeight="1">
      <c r="A28" s="136" t="str">
        <f>Rozpocet!D137</f>
        <v>784</v>
      </c>
      <c r="B28" s="137" t="str">
        <f>Rozpocet!E137</f>
        <v>Dokončovací práce - malby</v>
      </c>
      <c r="C28" s="138">
        <f>Rozpocet!I137</f>
        <v>0</v>
      </c>
      <c r="D28" s="139">
        <f>Rozpocet!K137</f>
        <v>0</v>
      </c>
      <c r="E28" s="139">
        <f>Rozpocet!M137</f>
        <v>0</v>
      </c>
    </row>
    <row r="29" spans="1:5" s="135" customFormat="1" ht="12.75" customHeight="1">
      <c r="A29" s="140" t="str">
        <f>Rozpocet!D139</f>
        <v>M</v>
      </c>
      <c r="B29" s="141" t="str">
        <f>Rozpocet!E139</f>
        <v>Práce a dodávky M</v>
      </c>
      <c r="C29" s="142">
        <f>Rozpocet!I139</f>
        <v>0</v>
      </c>
      <c r="D29" s="143">
        <f>Rozpocet!K139</f>
        <v>0</v>
      </c>
      <c r="E29" s="143">
        <f>Rozpocet!M139</f>
        <v>0</v>
      </c>
    </row>
    <row r="30" spans="1:5" s="135" customFormat="1" ht="12.75" customHeight="1">
      <c r="A30" s="136" t="str">
        <f>Rozpocet!D140</f>
        <v>21-M</v>
      </c>
      <c r="B30" s="137" t="str">
        <f>Rozpocet!E140</f>
        <v>Elektromontáže</v>
      </c>
      <c r="C30" s="138">
        <f>Rozpocet!I140</f>
        <v>0</v>
      </c>
      <c r="D30" s="139">
        <f>Rozpocet!K140</f>
        <v>0</v>
      </c>
      <c r="E30" s="139">
        <f>Rozpocet!M140</f>
        <v>0</v>
      </c>
    </row>
    <row r="31" spans="2:5" s="148" customFormat="1" ht="12.75" customHeight="1">
      <c r="B31" s="149" t="s">
        <v>87</v>
      </c>
      <c r="C31" s="150">
        <f>Rozpocet!I142</f>
        <v>0</v>
      </c>
      <c r="D31" s="151">
        <f>Rozpocet!K142</f>
        <v>41.5363476</v>
      </c>
      <c r="E31" s="151">
        <f>Rozpocet!M142</f>
        <v>14.09569</v>
      </c>
    </row>
  </sheetData>
  <sheetProtection/>
  <printOptions horizontalCentered="1"/>
  <pageMargins left="1.1023621559143066" right="1.1023621559143066" top="0.787401556968689" bottom="0.787401556968689" header="0" footer="0"/>
  <pageSetup fitToHeight="999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42"/>
  <sheetViews>
    <sheetView showGridLines="0" tabSelected="1" zoomScalePageLayoutView="0" workbookViewId="0" topLeftCell="A1">
      <pane ySplit="13" topLeftCell="A114" activePane="bottomLeft" state="frozen"/>
      <selection pane="topLeft" activeCell="A1" sqref="A1"/>
      <selection pane="bottomLeft" activeCell="E52" sqref="E52"/>
    </sheetView>
  </sheetViews>
  <sheetFormatPr defaultColWidth="9.140625" defaultRowHeight="11.25" customHeight="1"/>
  <cols>
    <col min="1" max="1" width="5.57421875" style="2" customWidth="1"/>
    <col min="2" max="2" width="4.421875" style="2" customWidth="1"/>
    <col min="3" max="3" width="4.7109375" style="2" customWidth="1"/>
    <col min="4" max="4" width="12.7109375" style="2" customWidth="1"/>
    <col min="5" max="5" width="55.57421875" style="2" customWidth="1"/>
    <col min="6" max="6" width="4.7109375" style="2" customWidth="1"/>
    <col min="7" max="7" width="9.8515625" style="2" customWidth="1"/>
    <col min="8" max="8" width="9.7109375" style="2" customWidth="1"/>
    <col min="9" max="9" width="13.57421875" style="2" customWidth="1"/>
    <col min="10" max="10" width="10.57421875" style="2" hidden="1" customWidth="1"/>
    <col min="11" max="11" width="10.8515625" style="2" hidden="1" customWidth="1"/>
    <col min="12" max="12" width="9.7109375" style="2" hidden="1" customWidth="1"/>
    <col min="13" max="13" width="11.57421875" style="2" hidden="1" customWidth="1"/>
    <col min="14" max="14" width="5.28125" style="2" customWidth="1"/>
    <col min="15" max="15" width="7.00390625" style="2" hidden="1" customWidth="1"/>
    <col min="16" max="16" width="7.28125" style="2" hidden="1" customWidth="1"/>
    <col min="17" max="19" width="9.140625" style="2" hidden="1" customWidth="1"/>
    <col min="20" max="20" width="0" style="2" hidden="1" customWidth="1"/>
    <col min="21" max="21" width="17.8515625" style="2" customWidth="1"/>
    <col min="22" max="22" width="16.7109375" style="2" customWidth="1"/>
    <col min="23" max="16384" width="9.140625" style="2" customWidth="1"/>
  </cols>
  <sheetData>
    <row r="1" spans="1:20" ht="18" customHeight="1">
      <c r="A1" s="117" t="s">
        <v>88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3"/>
      <c r="P1" s="153"/>
      <c r="Q1" s="152"/>
      <c r="R1" s="152"/>
      <c r="S1" s="152"/>
      <c r="T1" s="152"/>
    </row>
    <row r="2" spans="1:20" ht="11.25" customHeight="1">
      <c r="A2" s="119" t="s">
        <v>75</v>
      </c>
      <c r="B2" s="120"/>
      <c r="C2" s="120" t="str">
        <f>'Krycí list'!E5</f>
        <v>Oprava fasády objektu školy,Pontassievská 2, Znojmo</v>
      </c>
      <c r="D2" s="120"/>
      <c r="E2" s="120"/>
      <c r="F2" s="120"/>
      <c r="G2" s="120"/>
      <c r="H2" s="120"/>
      <c r="I2" s="120"/>
      <c r="J2" s="120"/>
      <c r="K2" s="120"/>
      <c r="L2" s="152"/>
      <c r="M2" s="152"/>
      <c r="N2" s="152"/>
      <c r="O2" s="153"/>
      <c r="P2" s="153"/>
      <c r="Q2" s="152"/>
      <c r="R2" s="152"/>
      <c r="S2" s="152"/>
      <c r="T2" s="152"/>
    </row>
    <row r="3" spans="1:20" ht="11.25" customHeight="1">
      <c r="A3" s="119" t="s">
        <v>76</v>
      </c>
      <c r="B3" s="120"/>
      <c r="C3" s="120" t="str">
        <f>'Krycí list'!E7</f>
        <v>Oprava fasády</v>
      </c>
      <c r="D3" s="120"/>
      <c r="E3" s="120"/>
      <c r="F3" s="120"/>
      <c r="G3" s="120"/>
      <c r="H3" s="120"/>
      <c r="I3" s="120"/>
      <c r="J3" s="120"/>
      <c r="K3" s="120"/>
      <c r="L3" s="152"/>
      <c r="M3" s="152"/>
      <c r="N3" s="152"/>
      <c r="O3" s="153"/>
      <c r="P3" s="153"/>
      <c r="Q3" s="152"/>
      <c r="R3" s="152"/>
      <c r="S3" s="152"/>
      <c r="T3" s="152"/>
    </row>
    <row r="4" spans="1:20" ht="11.25" customHeight="1">
      <c r="A4" s="119" t="s">
        <v>77</v>
      </c>
      <c r="B4" s="120"/>
      <c r="C4" s="120" t="str">
        <f>'Krycí list'!E9</f>
        <v> </v>
      </c>
      <c r="D4" s="120"/>
      <c r="E4" s="120"/>
      <c r="F4" s="120"/>
      <c r="G4" s="120"/>
      <c r="H4" s="120"/>
      <c r="I4" s="120"/>
      <c r="J4" s="120"/>
      <c r="K4" s="120"/>
      <c r="L4" s="152"/>
      <c r="M4" s="152"/>
      <c r="N4" s="152"/>
      <c r="O4" s="153"/>
      <c r="P4" s="153"/>
      <c r="Q4" s="152"/>
      <c r="R4" s="152"/>
      <c r="S4" s="152"/>
      <c r="T4" s="152"/>
    </row>
    <row r="5" spans="1:20" ht="11.25" customHeight="1">
      <c r="A5" s="120" t="s">
        <v>89</v>
      </c>
      <c r="B5" s="120"/>
      <c r="C5" s="120" t="str">
        <f>'Krycí list'!P5</f>
        <v> </v>
      </c>
      <c r="D5" s="120"/>
      <c r="E5" s="120"/>
      <c r="F5" s="120"/>
      <c r="G5" s="120"/>
      <c r="H5" s="120"/>
      <c r="I5" s="120"/>
      <c r="J5" s="120"/>
      <c r="K5" s="120"/>
      <c r="L5" s="152"/>
      <c r="M5" s="152"/>
      <c r="N5" s="152"/>
      <c r="O5" s="153"/>
      <c r="P5" s="153"/>
      <c r="Q5" s="152"/>
      <c r="R5" s="152"/>
      <c r="S5" s="152"/>
      <c r="T5" s="152"/>
    </row>
    <row r="6" spans="1:20" ht="6" customHeight="1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52"/>
      <c r="M6" s="152"/>
      <c r="N6" s="152"/>
      <c r="O6" s="153"/>
      <c r="P6" s="153"/>
      <c r="Q6" s="152"/>
      <c r="R6" s="152"/>
      <c r="S6" s="152"/>
      <c r="T6" s="152"/>
    </row>
    <row r="7" spans="1:20" ht="11.25" customHeight="1">
      <c r="A7" s="120" t="s">
        <v>79</v>
      </c>
      <c r="B7" s="120"/>
      <c r="C7" s="120" t="str">
        <f>'Krycí list'!E26</f>
        <v> </v>
      </c>
      <c r="D7" s="120"/>
      <c r="E7" s="120"/>
      <c r="F7" s="120"/>
      <c r="G7" s="120"/>
      <c r="H7" s="120"/>
      <c r="I7" s="120"/>
      <c r="J7" s="120"/>
      <c r="K7" s="120"/>
      <c r="L7" s="152"/>
      <c r="M7" s="152"/>
      <c r="N7" s="152"/>
      <c r="O7" s="153"/>
      <c r="P7" s="153"/>
      <c r="Q7" s="152"/>
      <c r="R7" s="152"/>
      <c r="S7" s="152"/>
      <c r="T7" s="152"/>
    </row>
    <row r="8" spans="1:20" ht="11.25" customHeight="1">
      <c r="A8" s="120" t="s">
        <v>80</v>
      </c>
      <c r="B8" s="120"/>
      <c r="C8" s="120" t="str">
        <f>'Krycí list'!E28</f>
        <v> </v>
      </c>
      <c r="D8" s="120"/>
      <c r="E8" s="120"/>
      <c r="F8" s="120"/>
      <c r="G8" s="120"/>
      <c r="H8" s="120"/>
      <c r="I8" s="120"/>
      <c r="J8" s="120"/>
      <c r="K8" s="120"/>
      <c r="L8" s="152"/>
      <c r="M8" s="152"/>
      <c r="N8" s="152"/>
      <c r="O8" s="153"/>
      <c r="P8" s="153"/>
      <c r="Q8" s="152"/>
      <c r="R8" s="152"/>
      <c r="S8" s="152"/>
      <c r="T8" s="152"/>
    </row>
    <row r="9" spans="1:20" ht="11.25" customHeight="1">
      <c r="A9" s="120" t="s">
        <v>81</v>
      </c>
      <c r="B9" s="120"/>
      <c r="C9" s="120" t="s">
        <v>25</v>
      </c>
      <c r="D9" s="120"/>
      <c r="E9" s="120"/>
      <c r="F9" s="120"/>
      <c r="G9" s="120"/>
      <c r="H9" s="120"/>
      <c r="I9" s="120"/>
      <c r="J9" s="120"/>
      <c r="K9" s="120"/>
      <c r="L9" s="152"/>
      <c r="M9" s="152"/>
      <c r="N9" s="152"/>
      <c r="O9" s="153"/>
      <c r="P9" s="153"/>
      <c r="Q9" s="152"/>
      <c r="R9" s="152"/>
      <c r="S9" s="152"/>
      <c r="T9" s="152"/>
    </row>
    <row r="10" spans="1:20" ht="5.25" customHeight="1">
      <c r="A10" s="152"/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3"/>
      <c r="P10" s="153"/>
      <c r="Q10" s="152"/>
      <c r="R10" s="152"/>
      <c r="S10" s="152"/>
      <c r="T10" s="152"/>
    </row>
    <row r="11" spans="1:22" ht="21.75" customHeight="1">
      <c r="A11" s="124" t="s">
        <v>90</v>
      </c>
      <c r="B11" s="125" t="s">
        <v>91</v>
      </c>
      <c r="C11" s="125" t="s">
        <v>92</v>
      </c>
      <c r="D11" s="125" t="s">
        <v>93</v>
      </c>
      <c r="E11" s="125" t="s">
        <v>83</v>
      </c>
      <c r="F11" s="125" t="s">
        <v>94</v>
      </c>
      <c r="G11" s="125" t="s">
        <v>95</v>
      </c>
      <c r="H11" s="125" t="s">
        <v>96</v>
      </c>
      <c r="I11" s="125" t="s">
        <v>84</v>
      </c>
      <c r="J11" s="125" t="s">
        <v>97</v>
      </c>
      <c r="K11" s="125" t="s">
        <v>85</v>
      </c>
      <c r="L11" s="125" t="s">
        <v>98</v>
      </c>
      <c r="M11" s="125" t="s">
        <v>99</v>
      </c>
      <c r="N11" s="125" t="s">
        <v>100</v>
      </c>
      <c r="O11" s="154" t="s">
        <v>101</v>
      </c>
      <c r="P11" s="155" t="s">
        <v>102</v>
      </c>
      <c r="Q11" s="125"/>
      <c r="R11" s="125"/>
      <c r="S11" s="125"/>
      <c r="T11" s="156" t="s">
        <v>103</v>
      </c>
      <c r="U11" s="199" t="s">
        <v>509</v>
      </c>
      <c r="V11" s="199" t="s">
        <v>510</v>
      </c>
    </row>
    <row r="12" spans="1:22" ht="11.25" customHeight="1">
      <c r="A12" s="128">
        <v>1</v>
      </c>
      <c r="B12" s="129">
        <v>2</v>
      </c>
      <c r="C12" s="129">
        <v>3</v>
      </c>
      <c r="D12" s="129">
        <v>4</v>
      </c>
      <c r="E12" s="129">
        <v>5</v>
      </c>
      <c r="F12" s="129">
        <v>6</v>
      </c>
      <c r="G12" s="129">
        <v>7</v>
      </c>
      <c r="H12" s="129">
        <v>8</v>
      </c>
      <c r="I12" s="129">
        <v>9</v>
      </c>
      <c r="J12" s="129"/>
      <c r="K12" s="129"/>
      <c r="L12" s="129"/>
      <c r="M12" s="129"/>
      <c r="N12" s="129">
        <v>10</v>
      </c>
      <c r="O12" s="157">
        <v>11</v>
      </c>
      <c r="P12" s="158">
        <v>12</v>
      </c>
      <c r="Q12" s="129"/>
      <c r="R12" s="129"/>
      <c r="S12" s="129"/>
      <c r="T12" s="159">
        <v>11</v>
      </c>
      <c r="U12" s="200"/>
      <c r="V12" s="201"/>
    </row>
    <row r="13" spans="1:20" ht="3.75" customHeight="1">
      <c r="A13" s="152"/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3"/>
      <c r="P13" s="160"/>
      <c r="Q13" s="152"/>
      <c r="R13" s="152"/>
      <c r="S13" s="152"/>
      <c r="T13" s="152"/>
    </row>
    <row r="14" spans="1:16" s="135" customFormat="1" ht="12.75" customHeight="1">
      <c r="A14" s="161"/>
      <c r="B14" s="162" t="s">
        <v>62</v>
      </c>
      <c r="C14" s="161"/>
      <c r="D14" s="161" t="s">
        <v>41</v>
      </c>
      <c r="E14" s="161" t="s">
        <v>104</v>
      </c>
      <c r="F14" s="161"/>
      <c r="G14" s="161"/>
      <c r="H14" s="161"/>
      <c r="I14" s="163"/>
      <c r="J14" s="161"/>
      <c r="K14" s="164">
        <f>K15</f>
        <v>0</v>
      </c>
      <c r="L14" s="161"/>
      <c r="M14" s="164">
        <f>M15</f>
        <v>0</v>
      </c>
      <c r="N14" s="161"/>
      <c r="P14" s="137" t="s">
        <v>105</v>
      </c>
    </row>
    <row r="15" spans="2:16" s="135" customFormat="1" ht="12.75" customHeight="1">
      <c r="B15" s="140" t="s">
        <v>62</v>
      </c>
      <c r="D15" s="141" t="s">
        <v>106</v>
      </c>
      <c r="E15" s="141" t="s">
        <v>107</v>
      </c>
      <c r="I15" s="142"/>
      <c r="K15" s="143">
        <f>SUM(K16:K24)</f>
        <v>0</v>
      </c>
      <c r="M15" s="143">
        <f>SUM(M16:M24)</f>
        <v>0</v>
      </c>
      <c r="P15" s="141" t="s">
        <v>106</v>
      </c>
    </row>
    <row r="16" spans="1:22" s="14" customFormat="1" ht="58.5" customHeight="1">
      <c r="A16" s="165" t="s">
        <v>106</v>
      </c>
      <c r="B16" s="165" t="s">
        <v>108</v>
      </c>
      <c r="C16" s="165" t="s">
        <v>109</v>
      </c>
      <c r="D16" s="166" t="s">
        <v>110</v>
      </c>
      <c r="E16" s="167" t="s">
        <v>111</v>
      </c>
      <c r="F16" s="165" t="s">
        <v>112</v>
      </c>
      <c r="G16" s="168">
        <v>71.08</v>
      </c>
      <c r="H16" s="169"/>
      <c r="I16" s="169"/>
      <c r="J16" s="170">
        <v>0</v>
      </c>
      <c r="K16" s="168">
        <f aca="true" t="shared" si="0" ref="K16:K24">G16*J16</f>
        <v>0</v>
      </c>
      <c r="L16" s="170">
        <v>0</v>
      </c>
      <c r="M16" s="168">
        <f aca="true" t="shared" si="1" ref="M16:M24">G16*L16</f>
        <v>0</v>
      </c>
      <c r="N16" s="171">
        <v>21</v>
      </c>
      <c r="O16" s="172">
        <v>4</v>
      </c>
      <c r="P16" s="14" t="s">
        <v>113</v>
      </c>
      <c r="U16" s="186" t="s">
        <v>505</v>
      </c>
      <c r="V16" s="187"/>
    </row>
    <row r="17" spans="1:22" s="14" customFormat="1" ht="63" customHeight="1">
      <c r="A17" s="165" t="s">
        <v>113</v>
      </c>
      <c r="B17" s="165" t="s">
        <v>108</v>
      </c>
      <c r="C17" s="165" t="s">
        <v>109</v>
      </c>
      <c r="D17" s="166" t="s">
        <v>114</v>
      </c>
      <c r="E17" s="167" t="s">
        <v>115</v>
      </c>
      <c r="F17" s="165" t="s">
        <v>116</v>
      </c>
      <c r="G17" s="168">
        <v>13.4</v>
      </c>
      <c r="H17" s="169"/>
      <c r="I17" s="169"/>
      <c r="J17" s="170">
        <v>0</v>
      </c>
      <c r="K17" s="168">
        <f t="shared" si="0"/>
        <v>0</v>
      </c>
      <c r="L17" s="170">
        <v>0</v>
      </c>
      <c r="M17" s="168">
        <f t="shared" si="1"/>
        <v>0</v>
      </c>
      <c r="N17" s="171">
        <v>21</v>
      </c>
      <c r="O17" s="172">
        <v>4</v>
      </c>
      <c r="P17" s="14" t="s">
        <v>113</v>
      </c>
      <c r="U17" s="186" t="s">
        <v>506</v>
      </c>
      <c r="V17" s="187"/>
    </row>
    <row r="18" spans="1:22" s="14" customFormat="1" ht="65.25" customHeight="1">
      <c r="A18" s="165" t="s">
        <v>117</v>
      </c>
      <c r="B18" s="165" t="s">
        <v>108</v>
      </c>
      <c r="C18" s="165" t="s">
        <v>109</v>
      </c>
      <c r="D18" s="166" t="s">
        <v>118</v>
      </c>
      <c r="E18" s="167" t="s">
        <v>119</v>
      </c>
      <c r="F18" s="165" t="s">
        <v>116</v>
      </c>
      <c r="G18" s="168">
        <v>37.875</v>
      </c>
      <c r="H18" s="169"/>
      <c r="I18" s="169"/>
      <c r="J18" s="170">
        <v>0</v>
      </c>
      <c r="K18" s="168">
        <f t="shared" si="0"/>
        <v>0</v>
      </c>
      <c r="L18" s="170">
        <v>0</v>
      </c>
      <c r="M18" s="168">
        <f t="shared" si="1"/>
        <v>0</v>
      </c>
      <c r="N18" s="171">
        <v>21</v>
      </c>
      <c r="O18" s="172">
        <v>4</v>
      </c>
      <c r="P18" s="14" t="s">
        <v>113</v>
      </c>
      <c r="U18" s="186" t="s">
        <v>506</v>
      </c>
      <c r="V18" s="187"/>
    </row>
    <row r="19" spans="1:22" s="14" customFormat="1" ht="40.5" customHeight="1">
      <c r="A19" s="165" t="s">
        <v>120</v>
      </c>
      <c r="B19" s="165" t="s">
        <v>108</v>
      </c>
      <c r="C19" s="165" t="s">
        <v>109</v>
      </c>
      <c r="D19" s="166" t="s">
        <v>121</v>
      </c>
      <c r="E19" s="167" t="s">
        <v>122</v>
      </c>
      <c r="F19" s="165" t="s">
        <v>116</v>
      </c>
      <c r="G19" s="168">
        <v>51.275</v>
      </c>
      <c r="H19" s="169"/>
      <c r="I19" s="169"/>
      <c r="J19" s="170">
        <v>0</v>
      </c>
      <c r="K19" s="168">
        <f t="shared" si="0"/>
        <v>0</v>
      </c>
      <c r="L19" s="170">
        <v>0</v>
      </c>
      <c r="M19" s="168">
        <f t="shared" si="1"/>
        <v>0</v>
      </c>
      <c r="N19" s="171">
        <v>21</v>
      </c>
      <c r="O19" s="172">
        <v>4</v>
      </c>
      <c r="P19" s="14" t="s">
        <v>113</v>
      </c>
      <c r="U19" s="186" t="s">
        <v>507</v>
      </c>
      <c r="V19" s="187"/>
    </row>
    <row r="20" spans="1:22" s="14" customFormat="1" ht="21.75" customHeight="1">
      <c r="A20" s="173" t="s">
        <v>123</v>
      </c>
      <c r="B20" s="173" t="s">
        <v>124</v>
      </c>
      <c r="C20" s="173" t="s">
        <v>125</v>
      </c>
      <c r="D20" s="174" t="s">
        <v>126</v>
      </c>
      <c r="E20" s="175" t="s">
        <v>127</v>
      </c>
      <c r="F20" s="173" t="s">
        <v>116</v>
      </c>
      <c r="G20" s="176">
        <v>51.275</v>
      </c>
      <c r="H20" s="177"/>
      <c r="I20" s="177"/>
      <c r="J20" s="178">
        <v>0</v>
      </c>
      <c r="K20" s="176">
        <f t="shared" si="0"/>
        <v>0</v>
      </c>
      <c r="L20" s="178">
        <v>0</v>
      </c>
      <c r="M20" s="176">
        <f t="shared" si="1"/>
        <v>0</v>
      </c>
      <c r="N20" s="179">
        <v>21</v>
      </c>
      <c r="O20" s="180">
        <v>8</v>
      </c>
      <c r="P20" s="181" t="s">
        <v>113</v>
      </c>
      <c r="U20" s="188" t="s">
        <v>508</v>
      </c>
      <c r="V20" s="187"/>
    </row>
    <row r="21" spans="1:22" s="14" customFormat="1" ht="19.5" customHeight="1">
      <c r="A21" s="165" t="s">
        <v>128</v>
      </c>
      <c r="B21" s="165" t="s">
        <v>108</v>
      </c>
      <c r="C21" s="165" t="s">
        <v>109</v>
      </c>
      <c r="D21" s="166" t="s">
        <v>129</v>
      </c>
      <c r="E21" s="167" t="s">
        <v>130</v>
      </c>
      <c r="F21" s="165" t="s">
        <v>116</v>
      </c>
      <c r="G21" s="168">
        <v>51.275</v>
      </c>
      <c r="H21" s="169"/>
      <c r="I21" s="169"/>
      <c r="J21" s="170">
        <v>0</v>
      </c>
      <c r="K21" s="168">
        <f t="shared" si="0"/>
        <v>0</v>
      </c>
      <c r="L21" s="170">
        <v>0</v>
      </c>
      <c r="M21" s="168">
        <f t="shared" si="1"/>
        <v>0</v>
      </c>
      <c r="N21" s="171">
        <v>21</v>
      </c>
      <c r="O21" s="172">
        <v>4</v>
      </c>
      <c r="P21" s="14" t="s">
        <v>113</v>
      </c>
      <c r="U21" s="188" t="s">
        <v>508</v>
      </c>
      <c r="V21" s="187"/>
    </row>
    <row r="22" spans="1:22" s="14" customFormat="1" ht="68.25" customHeight="1">
      <c r="A22" s="173" t="s">
        <v>131</v>
      </c>
      <c r="B22" s="173" t="s">
        <v>124</v>
      </c>
      <c r="C22" s="173" t="s">
        <v>125</v>
      </c>
      <c r="D22" s="174" t="s">
        <v>132</v>
      </c>
      <c r="E22" s="175" t="s">
        <v>133</v>
      </c>
      <c r="F22" s="173" t="s">
        <v>134</v>
      </c>
      <c r="G22" s="176">
        <v>69.4</v>
      </c>
      <c r="H22" s="177"/>
      <c r="I22" s="177"/>
      <c r="J22" s="178">
        <v>0</v>
      </c>
      <c r="K22" s="176">
        <f t="shared" si="0"/>
        <v>0</v>
      </c>
      <c r="L22" s="178">
        <v>0</v>
      </c>
      <c r="M22" s="176">
        <f t="shared" si="1"/>
        <v>0</v>
      </c>
      <c r="N22" s="179">
        <v>21</v>
      </c>
      <c r="O22" s="180">
        <v>8</v>
      </c>
      <c r="P22" s="181" t="s">
        <v>113</v>
      </c>
      <c r="U22" s="186" t="s">
        <v>506</v>
      </c>
      <c r="V22" s="187"/>
    </row>
    <row r="23" spans="1:22" s="14" customFormat="1" ht="67.5" customHeight="1">
      <c r="A23" s="173" t="s">
        <v>135</v>
      </c>
      <c r="B23" s="173" t="s">
        <v>124</v>
      </c>
      <c r="C23" s="173" t="s">
        <v>125</v>
      </c>
      <c r="D23" s="174" t="s">
        <v>136</v>
      </c>
      <c r="E23" s="175" t="s">
        <v>137</v>
      </c>
      <c r="F23" s="173" t="s">
        <v>134</v>
      </c>
      <c r="G23" s="176">
        <v>13.15</v>
      </c>
      <c r="H23" s="177"/>
      <c r="I23" s="177"/>
      <c r="J23" s="178">
        <v>0</v>
      </c>
      <c r="K23" s="176">
        <f t="shared" si="0"/>
        <v>0</v>
      </c>
      <c r="L23" s="178">
        <v>0</v>
      </c>
      <c r="M23" s="176">
        <f t="shared" si="1"/>
        <v>0</v>
      </c>
      <c r="N23" s="179">
        <v>21</v>
      </c>
      <c r="O23" s="180">
        <v>8</v>
      </c>
      <c r="P23" s="181" t="s">
        <v>113</v>
      </c>
      <c r="U23" s="186" t="s">
        <v>506</v>
      </c>
      <c r="V23" s="187"/>
    </row>
    <row r="24" spans="1:22" s="14" customFormat="1" ht="48" customHeight="1">
      <c r="A24" s="173" t="s">
        <v>138</v>
      </c>
      <c r="B24" s="173" t="s">
        <v>124</v>
      </c>
      <c r="C24" s="173" t="s">
        <v>125</v>
      </c>
      <c r="D24" s="174" t="s">
        <v>139</v>
      </c>
      <c r="E24" s="175" t="s">
        <v>140</v>
      </c>
      <c r="F24" s="173" t="s">
        <v>112</v>
      </c>
      <c r="G24" s="176">
        <v>215</v>
      </c>
      <c r="H24" s="177"/>
      <c r="I24" s="177"/>
      <c r="J24" s="178">
        <v>0</v>
      </c>
      <c r="K24" s="176">
        <f t="shared" si="0"/>
        <v>0</v>
      </c>
      <c r="L24" s="178">
        <v>0</v>
      </c>
      <c r="M24" s="176">
        <f t="shared" si="1"/>
        <v>0</v>
      </c>
      <c r="N24" s="179">
        <v>21</v>
      </c>
      <c r="O24" s="180">
        <v>8</v>
      </c>
      <c r="P24" s="181" t="s">
        <v>113</v>
      </c>
      <c r="U24" s="186" t="s">
        <v>511</v>
      </c>
      <c r="V24" s="187"/>
    </row>
    <row r="25" spans="2:16" s="135" customFormat="1" ht="12.75" customHeight="1">
      <c r="B25" s="136" t="s">
        <v>62</v>
      </c>
      <c r="D25" s="137" t="s">
        <v>123</v>
      </c>
      <c r="E25" s="137" t="s">
        <v>141</v>
      </c>
      <c r="I25" s="138"/>
      <c r="K25" s="139">
        <f>SUM(K26:K28)</f>
        <v>0</v>
      </c>
      <c r="M25" s="139">
        <f>SUM(M26:M28)</f>
        <v>0</v>
      </c>
      <c r="P25" s="137" t="s">
        <v>105</v>
      </c>
    </row>
    <row r="26" spans="1:22" s="14" customFormat="1" ht="43.5" customHeight="1">
      <c r="A26" s="165" t="s">
        <v>142</v>
      </c>
      <c r="B26" s="165" t="s">
        <v>108</v>
      </c>
      <c r="C26" s="165" t="s">
        <v>109</v>
      </c>
      <c r="D26" s="166" t="s">
        <v>143</v>
      </c>
      <c r="E26" s="167" t="s">
        <v>144</v>
      </c>
      <c r="F26" s="165" t="s">
        <v>112</v>
      </c>
      <c r="G26" s="168">
        <v>92.08</v>
      </c>
      <c r="H26" s="169"/>
      <c r="I26" s="169"/>
      <c r="J26" s="170">
        <v>0</v>
      </c>
      <c r="K26" s="168">
        <f>G26*J26</f>
        <v>0</v>
      </c>
      <c r="L26" s="170">
        <v>0</v>
      </c>
      <c r="M26" s="168">
        <f>G26*L26</f>
        <v>0</v>
      </c>
      <c r="N26" s="171">
        <v>21</v>
      </c>
      <c r="O26" s="172">
        <v>4</v>
      </c>
      <c r="P26" s="14" t="s">
        <v>106</v>
      </c>
      <c r="U26" s="186" t="s">
        <v>512</v>
      </c>
      <c r="V26" s="187"/>
    </row>
    <row r="27" spans="1:22" s="14" customFormat="1" ht="39" customHeight="1">
      <c r="A27" s="173" t="s">
        <v>145</v>
      </c>
      <c r="B27" s="173" t="s">
        <v>124</v>
      </c>
      <c r="C27" s="173" t="s">
        <v>125</v>
      </c>
      <c r="D27" s="174" t="s">
        <v>146</v>
      </c>
      <c r="E27" s="175" t="s">
        <v>147</v>
      </c>
      <c r="F27" s="173" t="s">
        <v>148</v>
      </c>
      <c r="G27" s="176">
        <v>8.2</v>
      </c>
      <c r="H27" s="177"/>
      <c r="I27" s="177"/>
      <c r="J27" s="178">
        <v>0</v>
      </c>
      <c r="K27" s="176">
        <f>G27*J27</f>
        <v>0</v>
      </c>
      <c r="L27" s="178">
        <v>0</v>
      </c>
      <c r="M27" s="176">
        <f>G27*L27</f>
        <v>0</v>
      </c>
      <c r="N27" s="179">
        <v>21</v>
      </c>
      <c r="O27" s="180">
        <v>8</v>
      </c>
      <c r="P27" s="181" t="s">
        <v>106</v>
      </c>
      <c r="U27" s="186" t="s">
        <v>512</v>
      </c>
      <c r="V27" s="187"/>
    </row>
    <row r="28" spans="1:22" s="14" customFormat="1" ht="48.75" customHeight="1">
      <c r="A28" s="173" t="s">
        <v>149</v>
      </c>
      <c r="B28" s="173" t="s">
        <v>124</v>
      </c>
      <c r="C28" s="173" t="s">
        <v>125</v>
      </c>
      <c r="D28" s="174" t="s">
        <v>150</v>
      </c>
      <c r="E28" s="175" t="s">
        <v>151</v>
      </c>
      <c r="F28" s="173" t="s">
        <v>112</v>
      </c>
      <c r="G28" s="176">
        <v>22.05</v>
      </c>
      <c r="H28" s="177"/>
      <c r="I28" s="177"/>
      <c r="J28" s="178">
        <v>0</v>
      </c>
      <c r="K28" s="176">
        <f>G28*J28</f>
        <v>0</v>
      </c>
      <c r="L28" s="178">
        <v>0</v>
      </c>
      <c r="M28" s="176">
        <f>G28*L28</f>
        <v>0</v>
      </c>
      <c r="N28" s="179">
        <v>21</v>
      </c>
      <c r="O28" s="180">
        <v>8</v>
      </c>
      <c r="P28" s="181" t="s">
        <v>106</v>
      </c>
      <c r="U28" s="186" t="s">
        <v>512</v>
      </c>
      <c r="V28" s="187"/>
    </row>
    <row r="29" spans="2:16" s="135" customFormat="1" ht="12.75" customHeight="1">
      <c r="B29" s="136" t="s">
        <v>62</v>
      </c>
      <c r="D29" s="137" t="s">
        <v>128</v>
      </c>
      <c r="E29" s="137" t="s">
        <v>152</v>
      </c>
      <c r="I29" s="138"/>
      <c r="K29" s="139">
        <f>SUM(K30:K52)</f>
        <v>41.4195699</v>
      </c>
      <c r="M29" s="139">
        <f>SUM(M30:M52)</f>
        <v>0</v>
      </c>
      <c r="P29" s="137" t="s">
        <v>105</v>
      </c>
    </row>
    <row r="30" spans="1:22" s="14" customFormat="1" ht="32.25" customHeight="1">
      <c r="A30" s="173" t="s">
        <v>153</v>
      </c>
      <c r="B30" s="173" t="s">
        <v>124</v>
      </c>
      <c r="C30" s="173" t="s">
        <v>125</v>
      </c>
      <c r="D30" s="174" t="s">
        <v>154</v>
      </c>
      <c r="E30" s="175" t="s">
        <v>155</v>
      </c>
      <c r="F30" s="173" t="s">
        <v>148</v>
      </c>
      <c r="G30" s="176">
        <v>140</v>
      </c>
      <c r="H30" s="177"/>
      <c r="I30" s="177"/>
      <c r="J30" s="178">
        <v>0</v>
      </c>
      <c r="K30" s="176">
        <f aca="true" t="shared" si="2" ref="K30:K52">G30*J30</f>
        <v>0</v>
      </c>
      <c r="L30" s="178">
        <v>0</v>
      </c>
      <c r="M30" s="176">
        <f aca="true" t="shared" si="3" ref="M30:M52">G30*L30</f>
        <v>0</v>
      </c>
      <c r="N30" s="179">
        <v>21</v>
      </c>
      <c r="O30" s="180">
        <v>8</v>
      </c>
      <c r="P30" s="181" t="s">
        <v>106</v>
      </c>
      <c r="U30" s="186" t="s">
        <v>513</v>
      </c>
      <c r="V30" s="187"/>
    </row>
    <row r="31" spans="1:22" s="14" customFormat="1" ht="43.5" customHeight="1">
      <c r="A31" s="165" t="s">
        <v>156</v>
      </c>
      <c r="B31" s="165" t="s">
        <v>108</v>
      </c>
      <c r="C31" s="165" t="s">
        <v>109</v>
      </c>
      <c r="D31" s="166" t="s">
        <v>157</v>
      </c>
      <c r="E31" s="167" t="s">
        <v>158</v>
      </c>
      <c r="F31" s="165" t="s">
        <v>112</v>
      </c>
      <c r="G31" s="168">
        <v>610</v>
      </c>
      <c r="H31" s="169"/>
      <c r="I31" s="169"/>
      <c r="J31" s="170">
        <v>0</v>
      </c>
      <c r="K31" s="168">
        <f t="shared" si="2"/>
        <v>0</v>
      </c>
      <c r="L31" s="170">
        <v>0</v>
      </c>
      <c r="M31" s="168">
        <f t="shared" si="3"/>
        <v>0</v>
      </c>
      <c r="N31" s="171">
        <v>21</v>
      </c>
      <c r="O31" s="172">
        <v>4</v>
      </c>
      <c r="P31" s="14" t="s">
        <v>106</v>
      </c>
      <c r="U31" s="186" t="s">
        <v>514</v>
      </c>
      <c r="V31" s="187"/>
    </row>
    <row r="32" spans="1:22" s="14" customFormat="1" ht="20.25" customHeight="1">
      <c r="A32" s="173" t="s">
        <v>159</v>
      </c>
      <c r="B32" s="173" t="s">
        <v>124</v>
      </c>
      <c r="C32" s="173" t="s">
        <v>125</v>
      </c>
      <c r="D32" s="174" t="s">
        <v>160</v>
      </c>
      <c r="E32" s="175" t="s">
        <v>161</v>
      </c>
      <c r="F32" s="173" t="s">
        <v>148</v>
      </c>
      <c r="G32" s="176">
        <v>140</v>
      </c>
      <c r="H32" s="177"/>
      <c r="I32" s="177"/>
      <c r="J32" s="178">
        <v>0</v>
      </c>
      <c r="K32" s="176">
        <f t="shared" si="2"/>
        <v>0</v>
      </c>
      <c r="L32" s="178">
        <v>0</v>
      </c>
      <c r="M32" s="176">
        <f t="shared" si="3"/>
        <v>0</v>
      </c>
      <c r="N32" s="179">
        <v>21</v>
      </c>
      <c r="O32" s="180">
        <v>8</v>
      </c>
      <c r="P32" s="181" t="s">
        <v>106</v>
      </c>
      <c r="U32" s="188" t="s">
        <v>515</v>
      </c>
      <c r="V32" s="187"/>
    </row>
    <row r="33" spans="1:22" s="14" customFormat="1" ht="13.5" customHeight="1">
      <c r="A33" s="173" t="s">
        <v>162</v>
      </c>
      <c r="B33" s="173" t="s">
        <v>124</v>
      </c>
      <c r="C33" s="173" t="s">
        <v>125</v>
      </c>
      <c r="D33" s="174" t="s">
        <v>163</v>
      </c>
      <c r="E33" s="175" t="s">
        <v>164</v>
      </c>
      <c r="F33" s="173" t="s">
        <v>165</v>
      </c>
      <c r="G33" s="176">
        <v>1</v>
      </c>
      <c r="H33" s="177"/>
      <c r="I33" s="177"/>
      <c r="J33" s="178">
        <v>0</v>
      </c>
      <c r="K33" s="176">
        <f t="shared" si="2"/>
        <v>0</v>
      </c>
      <c r="L33" s="178">
        <v>0</v>
      </c>
      <c r="M33" s="176">
        <f t="shared" si="3"/>
        <v>0</v>
      </c>
      <c r="N33" s="179">
        <v>21</v>
      </c>
      <c r="O33" s="180">
        <v>8</v>
      </c>
      <c r="P33" s="181" t="s">
        <v>106</v>
      </c>
      <c r="U33" s="188" t="s">
        <v>516</v>
      </c>
      <c r="V33" s="187"/>
    </row>
    <row r="34" spans="1:22" s="14" customFormat="1" ht="13.5" customHeight="1">
      <c r="A34" s="173" t="s">
        <v>166</v>
      </c>
      <c r="B34" s="173" t="s">
        <v>124</v>
      </c>
      <c r="C34" s="173" t="s">
        <v>125</v>
      </c>
      <c r="D34" s="174" t="s">
        <v>167</v>
      </c>
      <c r="E34" s="175" t="s">
        <v>168</v>
      </c>
      <c r="F34" s="173" t="s">
        <v>165</v>
      </c>
      <c r="G34" s="176">
        <v>2</v>
      </c>
      <c r="H34" s="177"/>
      <c r="I34" s="177"/>
      <c r="J34" s="178">
        <v>0</v>
      </c>
      <c r="K34" s="176">
        <f t="shared" si="2"/>
        <v>0</v>
      </c>
      <c r="L34" s="178">
        <v>0</v>
      </c>
      <c r="M34" s="176">
        <f t="shared" si="3"/>
        <v>0</v>
      </c>
      <c r="N34" s="179">
        <v>21</v>
      </c>
      <c r="O34" s="180">
        <v>8</v>
      </c>
      <c r="P34" s="181" t="s">
        <v>106</v>
      </c>
      <c r="U34" s="188" t="s">
        <v>517</v>
      </c>
      <c r="V34" s="187"/>
    </row>
    <row r="35" spans="1:22" s="14" customFormat="1" ht="13.5" customHeight="1">
      <c r="A35" s="173" t="s">
        <v>169</v>
      </c>
      <c r="B35" s="173" t="s">
        <v>124</v>
      </c>
      <c r="C35" s="173" t="s">
        <v>125</v>
      </c>
      <c r="D35" s="174" t="s">
        <v>170</v>
      </c>
      <c r="E35" s="175" t="s">
        <v>171</v>
      </c>
      <c r="F35" s="173" t="s">
        <v>172</v>
      </c>
      <c r="G35" s="176">
        <v>1</v>
      </c>
      <c r="H35" s="177"/>
      <c r="I35" s="177"/>
      <c r="J35" s="178">
        <v>0</v>
      </c>
      <c r="K35" s="176">
        <f t="shared" si="2"/>
        <v>0</v>
      </c>
      <c r="L35" s="178">
        <v>0</v>
      </c>
      <c r="M35" s="176">
        <f t="shared" si="3"/>
        <v>0</v>
      </c>
      <c r="N35" s="179">
        <v>21</v>
      </c>
      <c r="O35" s="180">
        <v>8</v>
      </c>
      <c r="P35" s="181" t="s">
        <v>106</v>
      </c>
      <c r="U35" s="187"/>
      <c r="V35" s="187"/>
    </row>
    <row r="36" spans="1:22" s="14" customFormat="1" ht="48" customHeight="1">
      <c r="A36" s="165" t="s">
        <v>173</v>
      </c>
      <c r="B36" s="165" t="s">
        <v>108</v>
      </c>
      <c r="C36" s="165" t="s">
        <v>109</v>
      </c>
      <c r="D36" s="166" t="s">
        <v>174</v>
      </c>
      <c r="E36" s="167" t="s">
        <v>175</v>
      </c>
      <c r="F36" s="165" t="s">
        <v>112</v>
      </c>
      <c r="G36" s="168">
        <v>3.68</v>
      </c>
      <c r="H36" s="169"/>
      <c r="I36" s="169"/>
      <c r="J36" s="170">
        <v>0</v>
      </c>
      <c r="K36" s="168">
        <f t="shared" si="2"/>
        <v>0</v>
      </c>
      <c r="L36" s="170">
        <v>0</v>
      </c>
      <c r="M36" s="168">
        <f t="shared" si="3"/>
        <v>0</v>
      </c>
      <c r="N36" s="171">
        <v>21</v>
      </c>
      <c r="O36" s="172">
        <v>4</v>
      </c>
      <c r="P36" s="14" t="s">
        <v>106</v>
      </c>
      <c r="U36" s="186" t="s">
        <v>518</v>
      </c>
      <c r="V36" s="187"/>
    </row>
    <row r="37" spans="1:22" s="14" customFormat="1" ht="43.5" customHeight="1">
      <c r="A37" s="165" t="s">
        <v>176</v>
      </c>
      <c r="B37" s="165" t="s">
        <v>108</v>
      </c>
      <c r="C37" s="165" t="s">
        <v>109</v>
      </c>
      <c r="D37" s="166" t="s">
        <v>177</v>
      </c>
      <c r="E37" s="167" t="s">
        <v>178</v>
      </c>
      <c r="F37" s="165" t="s">
        <v>112</v>
      </c>
      <c r="G37" s="168">
        <v>1403.17</v>
      </c>
      <c r="H37" s="169"/>
      <c r="I37" s="169"/>
      <c r="J37" s="170">
        <v>0</v>
      </c>
      <c r="K37" s="168">
        <f t="shared" si="2"/>
        <v>0</v>
      </c>
      <c r="L37" s="170">
        <v>0</v>
      </c>
      <c r="M37" s="168">
        <f t="shared" si="3"/>
        <v>0</v>
      </c>
      <c r="N37" s="171">
        <v>21</v>
      </c>
      <c r="O37" s="172">
        <v>4</v>
      </c>
      <c r="P37" s="14" t="s">
        <v>106</v>
      </c>
      <c r="U37" s="186" t="s">
        <v>514</v>
      </c>
      <c r="V37" s="187"/>
    </row>
    <row r="38" spans="1:22" s="14" customFormat="1" ht="43.5" customHeight="1">
      <c r="A38" s="165" t="s">
        <v>179</v>
      </c>
      <c r="B38" s="165" t="s">
        <v>108</v>
      </c>
      <c r="C38" s="165" t="s">
        <v>109</v>
      </c>
      <c r="D38" s="166" t="s">
        <v>180</v>
      </c>
      <c r="E38" s="167" t="s">
        <v>181</v>
      </c>
      <c r="F38" s="165" t="s">
        <v>112</v>
      </c>
      <c r="G38" s="168">
        <v>485.17</v>
      </c>
      <c r="H38" s="169"/>
      <c r="I38" s="169"/>
      <c r="J38" s="170">
        <v>0</v>
      </c>
      <c r="K38" s="168">
        <f t="shared" si="2"/>
        <v>0</v>
      </c>
      <c r="L38" s="170">
        <v>0</v>
      </c>
      <c r="M38" s="168">
        <f t="shared" si="3"/>
        <v>0</v>
      </c>
      <c r="N38" s="171">
        <v>21</v>
      </c>
      <c r="O38" s="172">
        <v>4</v>
      </c>
      <c r="P38" s="14" t="s">
        <v>106</v>
      </c>
      <c r="U38" s="186" t="s">
        <v>514</v>
      </c>
      <c r="V38" s="187"/>
    </row>
    <row r="39" spans="1:22" s="14" customFormat="1" ht="40.5" customHeight="1">
      <c r="A39" s="165" t="s">
        <v>182</v>
      </c>
      <c r="B39" s="165" t="s">
        <v>108</v>
      </c>
      <c r="C39" s="165" t="s">
        <v>109</v>
      </c>
      <c r="D39" s="166" t="s">
        <v>183</v>
      </c>
      <c r="E39" s="167" t="s">
        <v>184</v>
      </c>
      <c r="F39" s="165" t="s">
        <v>112</v>
      </c>
      <c r="G39" s="168">
        <v>675</v>
      </c>
      <c r="H39" s="169"/>
      <c r="I39" s="169"/>
      <c r="J39" s="170">
        <v>0</v>
      </c>
      <c r="K39" s="168">
        <f t="shared" si="2"/>
        <v>0</v>
      </c>
      <c r="L39" s="170">
        <v>0</v>
      </c>
      <c r="M39" s="168">
        <f t="shared" si="3"/>
        <v>0</v>
      </c>
      <c r="N39" s="171">
        <v>21</v>
      </c>
      <c r="O39" s="172">
        <v>4</v>
      </c>
      <c r="P39" s="14" t="s">
        <v>106</v>
      </c>
      <c r="U39" s="186" t="s">
        <v>514</v>
      </c>
      <c r="V39" s="187"/>
    </row>
    <row r="40" spans="1:22" s="14" customFormat="1" ht="48" customHeight="1">
      <c r="A40" s="165" t="s">
        <v>185</v>
      </c>
      <c r="B40" s="165" t="s">
        <v>108</v>
      </c>
      <c r="C40" s="165" t="s">
        <v>109</v>
      </c>
      <c r="D40" s="166" t="s">
        <v>186</v>
      </c>
      <c r="E40" s="167" t="s">
        <v>187</v>
      </c>
      <c r="F40" s="165" t="s">
        <v>112</v>
      </c>
      <c r="G40" s="168">
        <v>25.5</v>
      </c>
      <c r="H40" s="169"/>
      <c r="I40" s="169"/>
      <c r="J40" s="170">
        <v>0</v>
      </c>
      <c r="K40" s="168">
        <f t="shared" si="2"/>
        <v>0</v>
      </c>
      <c r="L40" s="170">
        <v>0</v>
      </c>
      <c r="M40" s="168">
        <f t="shared" si="3"/>
        <v>0</v>
      </c>
      <c r="N40" s="171">
        <v>21</v>
      </c>
      <c r="O40" s="172">
        <v>4</v>
      </c>
      <c r="P40" s="14" t="s">
        <v>106</v>
      </c>
      <c r="U40" s="186" t="s">
        <v>514</v>
      </c>
      <c r="V40" s="187"/>
    </row>
    <row r="41" spans="1:22" s="14" customFormat="1" ht="42" customHeight="1">
      <c r="A41" s="165" t="s">
        <v>188</v>
      </c>
      <c r="B41" s="165" t="s">
        <v>108</v>
      </c>
      <c r="C41" s="165" t="s">
        <v>189</v>
      </c>
      <c r="D41" s="166" t="s">
        <v>190</v>
      </c>
      <c r="E41" s="167" t="s">
        <v>191</v>
      </c>
      <c r="F41" s="165" t="s">
        <v>112</v>
      </c>
      <c r="G41" s="168">
        <v>275.4</v>
      </c>
      <c r="H41" s="169"/>
      <c r="I41" s="169"/>
      <c r="J41" s="170">
        <v>0.04547</v>
      </c>
      <c r="K41" s="168">
        <f t="shared" si="2"/>
        <v>12.522437999999998</v>
      </c>
      <c r="L41" s="170">
        <v>0</v>
      </c>
      <c r="M41" s="168">
        <f t="shared" si="3"/>
        <v>0</v>
      </c>
      <c r="N41" s="171">
        <v>21</v>
      </c>
      <c r="O41" s="172">
        <v>4</v>
      </c>
      <c r="P41" s="14" t="s">
        <v>106</v>
      </c>
      <c r="U41" s="186" t="s">
        <v>514</v>
      </c>
      <c r="V41" s="187"/>
    </row>
    <row r="42" spans="1:22" s="14" customFormat="1" ht="45" customHeight="1">
      <c r="A42" s="165" t="s">
        <v>192</v>
      </c>
      <c r="B42" s="165" t="s">
        <v>108</v>
      </c>
      <c r="C42" s="165" t="s">
        <v>189</v>
      </c>
      <c r="D42" s="166" t="s">
        <v>193</v>
      </c>
      <c r="E42" s="167" t="s">
        <v>194</v>
      </c>
      <c r="F42" s="165" t="s">
        <v>112</v>
      </c>
      <c r="G42" s="168">
        <v>209.77</v>
      </c>
      <c r="H42" s="169"/>
      <c r="I42" s="169"/>
      <c r="J42" s="170">
        <v>0.06552</v>
      </c>
      <c r="K42" s="168">
        <f t="shared" si="2"/>
        <v>13.7441304</v>
      </c>
      <c r="L42" s="170">
        <v>0</v>
      </c>
      <c r="M42" s="168">
        <f t="shared" si="3"/>
        <v>0</v>
      </c>
      <c r="N42" s="171">
        <v>21</v>
      </c>
      <c r="O42" s="172">
        <v>4</v>
      </c>
      <c r="P42" s="14" t="s">
        <v>106</v>
      </c>
      <c r="U42" s="186" t="s">
        <v>514</v>
      </c>
      <c r="V42" s="187"/>
    </row>
    <row r="43" spans="1:22" s="14" customFormat="1" ht="47.25" customHeight="1">
      <c r="A43" s="165" t="s">
        <v>195</v>
      </c>
      <c r="B43" s="165" t="s">
        <v>108</v>
      </c>
      <c r="C43" s="165" t="s">
        <v>109</v>
      </c>
      <c r="D43" s="166" t="s">
        <v>196</v>
      </c>
      <c r="E43" s="167" t="s">
        <v>197</v>
      </c>
      <c r="F43" s="165" t="s">
        <v>112</v>
      </c>
      <c r="G43" s="168">
        <v>1403.17</v>
      </c>
      <c r="H43" s="169"/>
      <c r="I43" s="169"/>
      <c r="J43" s="170">
        <v>0</v>
      </c>
      <c r="K43" s="168">
        <f t="shared" si="2"/>
        <v>0</v>
      </c>
      <c r="L43" s="170">
        <v>0</v>
      </c>
      <c r="M43" s="168">
        <f t="shared" si="3"/>
        <v>0</v>
      </c>
      <c r="N43" s="171">
        <v>21</v>
      </c>
      <c r="O43" s="172">
        <v>4</v>
      </c>
      <c r="P43" s="14" t="s">
        <v>106</v>
      </c>
      <c r="U43" s="186" t="s">
        <v>514</v>
      </c>
      <c r="V43" s="187"/>
    </row>
    <row r="44" spans="1:22" s="14" customFormat="1" ht="35.25" customHeight="1">
      <c r="A44" s="173" t="s">
        <v>198</v>
      </c>
      <c r="B44" s="173" t="s">
        <v>124</v>
      </c>
      <c r="C44" s="173" t="s">
        <v>125</v>
      </c>
      <c r="D44" s="174" t="s">
        <v>199</v>
      </c>
      <c r="E44" s="175" t="s">
        <v>200</v>
      </c>
      <c r="F44" s="173" t="s">
        <v>112</v>
      </c>
      <c r="G44" s="176">
        <v>1888.17</v>
      </c>
      <c r="H44" s="177"/>
      <c r="I44" s="177"/>
      <c r="J44" s="178">
        <v>0</v>
      </c>
      <c r="K44" s="176">
        <f t="shared" si="2"/>
        <v>0</v>
      </c>
      <c r="L44" s="178">
        <v>0</v>
      </c>
      <c r="M44" s="176">
        <f t="shared" si="3"/>
        <v>0</v>
      </c>
      <c r="N44" s="179">
        <v>21</v>
      </c>
      <c r="O44" s="180">
        <v>8</v>
      </c>
      <c r="P44" s="181" t="s">
        <v>106</v>
      </c>
      <c r="U44" s="186" t="s">
        <v>514</v>
      </c>
      <c r="V44" s="187"/>
    </row>
    <row r="45" spans="1:22" s="14" customFormat="1" ht="42" customHeight="1">
      <c r="A45" s="165" t="s">
        <v>201</v>
      </c>
      <c r="B45" s="165" t="s">
        <v>108</v>
      </c>
      <c r="C45" s="165" t="s">
        <v>202</v>
      </c>
      <c r="D45" s="166" t="s">
        <v>203</v>
      </c>
      <c r="E45" s="167" t="s">
        <v>204</v>
      </c>
      <c r="F45" s="165" t="s">
        <v>112</v>
      </c>
      <c r="G45" s="168">
        <v>173.27</v>
      </c>
      <c r="H45" s="169"/>
      <c r="I45" s="169"/>
      <c r="J45" s="170">
        <v>0.03264</v>
      </c>
      <c r="K45" s="168">
        <f t="shared" si="2"/>
        <v>5.6555328000000005</v>
      </c>
      <c r="L45" s="170">
        <v>0</v>
      </c>
      <c r="M45" s="168">
        <f t="shared" si="3"/>
        <v>0</v>
      </c>
      <c r="N45" s="171">
        <v>21</v>
      </c>
      <c r="O45" s="172">
        <v>4</v>
      </c>
      <c r="P45" s="14" t="s">
        <v>106</v>
      </c>
      <c r="U45" s="186" t="s">
        <v>514</v>
      </c>
      <c r="V45" s="187"/>
    </row>
    <row r="46" spans="1:22" s="14" customFormat="1" ht="44.25" customHeight="1">
      <c r="A46" s="165" t="s">
        <v>205</v>
      </c>
      <c r="B46" s="165" t="s">
        <v>108</v>
      </c>
      <c r="C46" s="165" t="s">
        <v>202</v>
      </c>
      <c r="D46" s="166" t="s">
        <v>206</v>
      </c>
      <c r="E46" s="167" t="s">
        <v>207</v>
      </c>
      <c r="F46" s="165" t="s">
        <v>112</v>
      </c>
      <c r="G46" s="168">
        <v>1888.17</v>
      </c>
      <c r="H46" s="169"/>
      <c r="I46" s="169"/>
      <c r="J46" s="170">
        <v>0.00431</v>
      </c>
      <c r="K46" s="168">
        <f t="shared" si="2"/>
        <v>8.138012699999999</v>
      </c>
      <c r="L46" s="170">
        <v>0</v>
      </c>
      <c r="M46" s="168">
        <f t="shared" si="3"/>
        <v>0</v>
      </c>
      <c r="N46" s="171">
        <v>21</v>
      </c>
      <c r="O46" s="172">
        <v>4</v>
      </c>
      <c r="P46" s="14" t="s">
        <v>106</v>
      </c>
      <c r="U46" s="186" t="s">
        <v>514</v>
      </c>
      <c r="V46" s="187"/>
    </row>
    <row r="47" spans="1:22" s="14" customFormat="1" ht="49.5" customHeight="1">
      <c r="A47" s="165" t="s">
        <v>208</v>
      </c>
      <c r="B47" s="165" t="s">
        <v>108</v>
      </c>
      <c r="C47" s="165" t="s">
        <v>109</v>
      </c>
      <c r="D47" s="166" t="s">
        <v>209</v>
      </c>
      <c r="E47" s="167" t="s">
        <v>210</v>
      </c>
      <c r="F47" s="165" t="s">
        <v>112</v>
      </c>
      <c r="G47" s="168">
        <v>173.27</v>
      </c>
      <c r="H47" s="169"/>
      <c r="I47" s="169"/>
      <c r="J47" s="170">
        <v>0</v>
      </c>
      <c r="K47" s="168">
        <f t="shared" si="2"/>
        <v>0</v>
      </c>
      <c r="L47" s="170">
        <v>0</v>
      </c>
      <c r="M47" s="168">
        <f t="shared" si="3"/>
        <v>0</v>
      </c>
      <c r="N47" s="171">
        <v>21</v>
      </c>
      <c r="O47" s="172">
        <v>4</v>
      </c>
      <c r="P47" s="14" t="s">
        <v>106</v>
      </c>
      <c r="U47" s="186" t="s">
        <v>514</v>
      </c>
      <c r="V47" s="187"/>
    </row>
    <row r="48" spans="1:22" s="14" customFormat="1" ht="50.25" customHeight="1">
      <c r="A48" s="165" t="s">
        <v>211</v>
      </c>
      <c r="B48" s="165" t="s">
        <v>108</v>
      </c>
      <c r="C48" s="165" t="s">
        <v>202</v>
      </c>
      <c r="D48" s="166" t="s">
        <v>212</v>
      </c>
      <c r="E48" s="167" t="s">
        <v>213</v>
      </c>
      <c r="F48" s="165" t="s">
        <v>112</v>
      </c>
      <c r="G48" s="168">
        <v>41.65</v>
      </c>
      <c r="H48" s="169"/>
      <c r="I48" s="169"/>
      <c r="J48" s="170">
        <v>0.03264</v>
      </c>
      <c r="K48" s="168">
        <f t="shared" si="2"/>
        <v>1.359456</v>
      </c>
      <c r="L48" s="170">
        <v>0</v>
      </c>
      <c r="M48" s="168">
        <f t="shared" si="3"/>
        <v>0</v>
      </c>
      <c r="N48" s="171">
        <v>21</v>
      </c>
      <c r="O48" s="172">
        <v>4</v>
      </c>
      <c r="P48" s="14" t="s">
        <v>106</v>
      </c>
      <c r="U48" s="186" t="s">
        <v>514</v>
      </c>
      <c r="V48" s="187"/>
    </row>
    <row r="49" spans="1:22" s="14" customFormat="1" ht="44.25" customHeight="1">
      <c r="A49" s="165" t="s">
        <v>214</v>
      </c>
      <c r="B49" s="165" t="s">
        <v>108</v>
      </c>
      <c r="C49" s="165" t="s">
        <v>109</v>
      </c>
      <c r="D49" s="166" t="s">
        <v>215</v>
      </c>
      <c r="E49" s="167" t="s">
        <v>216</v>
      </c>
      <c r="F49" s="165" t="s">
        <v>112</v>
      </c>
      <c r="G49" s="168">
        <v>1888.17</v>
      </c>
      <c r="H49" s="169"/>
      <c r="I49" s="169"/>
      <c r="J49" s="170">
        <v>0</v>
      </c>
      <c r="K49" s="168">
        <f t="shared" si="2"/>
        <v>0</v>
      </c>
      <c r="L49" s="170">
        <v>0</v>
      </c>
      <c r="M49" s="168">
        <f t="shared" si="3"/>
        <v>0</v>
      </c>
      <c r="N49" s="171">
        <v>21</v>
      </c>
      <c r="O49" s="172">
        <v>4</v>
      </c>
      <c r="P49" s="14" t="s">
        <v>106</v>
      </c>
      <c r="U49" s="186" t="s">
        <v>514</v>
      </c>
      <c r="V49" s="187"/>
    </row>
    <row r="50" spans="1:22" s="14" customFormat="1" ht="29.25" customHeight="1">
      <c r="A50" s="173" t="s">
        <v>217</v>
      </c>
      <c r="B50" s="173" t="s">
        <v>124</v>
      </c>
      <c r="C50" s="173" t="s">
        <v>125</v>
      </c>
      <c r="D50" s="174" t="s">
        <v>218</v>
      </c>
      <c r="E50" s="175" t="s">
        <v>219</v>
      </c>
      <c r="F50" s="173" t="s">
        <v>112</v>
      </c>
      <c r="G50" s="176">
        <v>1888.17</v>
      </c>
      <c r="H50" s="177"/>
      <c r="I50" s="177"/>
      <c r="J50" s="178">
        <v>0</v>
      </c>
      <c r="K50" s="176">
        <f t="shared" si="2"/>
        <v>0</v>
      </c>
      <c r="L50" s="178">
        <v>0</v>
      </c>
      <c r="M50" s="176">
        <f t="shared" si="3"/>
        <v>0</v>
      </c>
      <c r="N50" s="179">
        <v>21</v>
      </c>
      <c r="O50" s="180">
        <v>8</v>
      </c>
      <c r="P50" s="181" t="s">
        <v>106</v>
      </c>
      <c r="U50" s="187"/>
      <c r="V50" s="187"/>
    </row>
    <row r="51" spans="1:22" s="14" customFormat="1" ht="99.75" customHeight="1">
      <c r="A51" s="173" t="s">
        <v>220</v>
      </c>
      <c r="B51" s="173" t="s">
        <v>124</v>
      </c>
      <c r="C51" s="173" t="s">
        <v>125</v>
      </c>
      <c r="D51" s="174" t="s">
        <v>221</v>
      </c>
      <c r="E51" s="175" t="s">
        <v>531</v>
      </c>
      <c r="F51" s="173" t="s">
        <v>112</v>
      </c>
      <c r="G51" s="176">
        <v>173.05</v>
      </c>
      <c r="H51" s="177"/>
      <c r="I51" s="177"/>
      <c r="J51" s="178">
        <v>0</v>
      </c>
      <c r="K51" s="176">
        <f t="shared" si="2"/>
        <v>0</v>
      </c>
      <c r="L51" s="178">
        <v>0</v>
      </c>
      <c r="M51" s="176">
        <f t="shared" si="3"/>
        <v>0</v>
      </c>
      <c r="N51" s="179">
        <v>21</v>
      </c>
      <c r="O51" s="180">
        <v>8</v>
      </c>
      <c r="P51" s="181" t="s">
        <v>106</v>
      </c>
      <c r="U51" s="186" t="s">
        <v>519</v>
      </c>
      <c r="V51" s="187"/>
    </row>
    <row r="52" spans="1:22" s="14" customFormat="1" ht="87.75" customHeight="1">
      <c r="A52" s="165" t="s">
        <v>222</v>
      </c>
      <c r="B52" s="165" t="s">
        <v>108</v>
      </c>
      <c r="C52" s="165" t="s">
        <v>109</v>
      </c>
      <c r="D52" s="166" t="s">
        <v>223</v>
      </c>
      <c r="E52" s="167" t="s">
        <v>224</v>
      </c>
      <c r="F52" s="165" t="s">
        <v>112</v>
      </c>
      <c r="G52" s="168">
        <v>425.568</v>
      </c>
      <c r="H52" s="169"/>
      <c r="I52" s="169"/>
      <c r="J52" s="170">
        <v>0</v>
      </c>
      <c r="K52" s="168">
        <f t="shared" si="2"/>
        <v>0</v>
      </c>
      <c r="L52" s="170">
        <v>0</v>
      </c>
      <c r="M52" s="168">
        <f t="shared" si="3"/>
        <v>0</v>
      </c>
      <c r="N52" s="171">
        <v>21</v>
      </c>
      <c r="O52" s="172">
        <v>4</v>
      </c>
      <c r="P52" s="14" t="s">
        <v>106</v>
      </c>
      <c r="U52" s="186" t="s">
        <v>520</v>
      </c>
      <c r="V52" s="188"/>
    </row>
    <row r="53" spans="2:16" s="135" customFormat="1" ht="12.75" customHeight="1">
      <c r="B53" s="136" t="s">
        <v>62</v>
      </c>
      <c r="D53" s="137" t="s">
        <v>135</v>
      </c>
      <c r="E53" s="137" t="s">
        <v>225</v>
      </c>
      <c r="I53" s="138"/>
      <c r="K53" s="139">
        <f>SUM(K54:K59)</f>
        <v>0</v>
      </c>
      <c r="M53" s="139">
        <f>SUM(M54:M59)</f>
        <v>0</v>
      </c>
      <c r="P53" s="137" t="s">
        <v>105</v>
      </c>
    </row>
    <row r="54" spans="1:22" s="14" customFormat="1" ht="24" customHeight="1">
      <c r="A54" s="165" t="s">
        <v>226</v>
      </c>
      <c r="B54" s="165" t="s">
        <v>108</v>
      </c>
      <c r="C54" s="165" t="s">
        <v>109</v>
      </c>
      <c r="D54" s="166" t="s">
        <v>227</v>
      </c>
      <c r="E54" s="167" t="s">
        <v>228</v>
      </c>
      <c r="F54" s="165" t="s">
        <v>148</v>
      </c>
      <c r="G54" s="168">
        <v>9</v>
      </c>
      <c r="H54" s="169"/>
      <c r="I54" s="169"/>
      <c r="J54" s="170">
        <v>0</v>
      </c>
      <c r="K54" s="168">
        <f aca="true" t="shared" si="4" ref="K54:K59">G54*J54</f>
        <v>0</v>
      </c>
      <c r="L54" s="170">
        <v>0</v>
      </c>
      <c r="M54" s="168">
        <f aca="true" t="shared" si="5" ref="M54:M59">G54*L54</f>
        <v>0</v>
      </c>
      <c r="N54" s="171">
        <v>21</v>
      </c>
      <c r="O54" s="172">
        <v>4</v>
      </c>
      <c r="P54" s="14" t="s">
        <v>106</v>
      </c>
      <c r="U54" s="188" t="s">
        <v>521</v>
      </c>
      <c r="V54" s="188"/>
    </row>
    <row r="55" spans="1:22" s="14" customFormat="1" ht="13.5" customHeight="1">
      <c r="A55" s="173" t="s">
        <v>229</v>
      </c>
      <c r="B55" s="173" t="s">
        <v>124</v>
      </c>
      <c r="C55" s="173" t="s">
        <v>125</v>
      </c>
      <c r="D55" s="174" t="s">
        <v>230</v>
      </c>
      <c r="E55" s="175" t="s">
        <v>231</v>
      </c>
      <c r="F55" s="173" t="s">
        <v>165</v>
      </c>
      <c r="G55" s="176">
        <v>2</v>
      </c>
      <c r="H55" s="177"/>
      <c r="I55" s="177"/>
      <c r="J55" s="178">
        <v>0</v>
      </c>
      <c r="K55" s="176">
        <f t="shared" si="4"/>
        <v>0</v>
      </c>
      <c r="L55" s="178">
        <v>0</v>
      </c>
      <c r="M55" s="176">
        <f t="shared" si="5"/>
        <v>0</v>
      </c>
      <c r="N55" s="179">
        <v>21</v>
      </c>
      <c r="O55" s="180">
        <v>8</v>
      </c>
      <c r="P55" s="181" t="s">
        <v>106</v>
      </c>
      <c r="U55" s="188" t="s">
        <v>521</v>
      </c>
      <c r="V55" s="188"/>
    </row>
    <row r="56" spans="1:22" s="14" customFormat="1" ht="13.5" customHeight="1">
      <c r="A56" s="165" t="s">
        <v>232</v>
      </c>
      <c r="B56" s="165" t="s">
        <v>108</v>
      </c>
      <c r="C56" s="165" t="s">
        <v>109</v>
      </c>
      <c r="D56" s="166" t="s">
        <v>233</v>
      </c>
      <c r="E56" s="167" t="s">
        <v>234</v>
      </c>
      <c r="F56" s="165" t="s">
        <v>165</v>
      </c>
      <c r="G56" s="168">
        <v>11</v>
      </c>
      <c r="H56" s="169"/>
      <c r="I56" s="169"/>
      <c r="J56" s="170">
        <v>0</v>
      </c>
      <c r="K56" s="168">
        <f t="shared" si="4"/>
        <v>0</v>
      </c>
      <c r="L56" s="170">
        <v>0</v>
      </c>
      <c r="M56" s="168">
        <f t="shared" si="5"/>
        <v>0</v>
      </c>
      <c r="N56" s="171">
        <v>21</v>
      </c>
      <c r="O56" s="172">
        <v>4</v>
      </c>
      <c r="P56" s="14" t="s">
        <v>106</v>
      </c>
      <c r="U56" s="188" t="s">
        <v>522</v>
      </c>
      <c r="V56" s="188"/>
    </row>
    <row r="57" spans="1:22" s="14" customFormat="1" ht="13.5" customHeight="1">
      <c r="A57" s="173" t="s">
        <v>235</v>
      </c>
      <c r="B57" s="173" t="s">
        <v>124</v>
      </c>
      <c r="C57" s="173" t="s">
        <v>125</v>
      </c>
      <c r="D57" s="174" t="s">
        <v>236</v>
      </c>
      <c r="E57" s="175" t="s">
        <v>237</v>
      </c>
      <c r="F57" s="173" t="s">
        <v>165</v>
      </c>
      <c r="G57" s="176">
        <v>11</v>
      </c>
      <c r="H57" s="177"/>
      <c r="I57" s="177"/>
      <c r="J57" s="178">
        <v>0</v>
      </c>
      <c r="K57" s="176">
        <f t="shared" si="4"/>
        <v>0</v>
      </c>
      <c r="L57" s="178">
        <v>0</v>
      </c>
      <c r="M57" s="176">
        <f t="shared" si="5"/>
        <v>0</v>
      </c>
      <c r="N57" s="179">
        <v>21</v>
      </c>
      <c r="O57" s="180">
        <v>8</v>
      </c>
      <c r="P57" s="181" t="s">
        <v>106</v>
      </c>
      <c r="U57" s="188" t="s">
        <v>522</v>
      </c>
      <c r="V57" s="188"/>
    </row>
    <row r="58" spans="1:22" s="14" customFormat="1" ht="13.5" customHeight="1">
      <c r="A58" s="173" t="s">
        <v>238</v>
      </c>
      <c r="B58" s="173" t="s">
        <v>124</v>
      </c>
      <c r="C58" s="173" t="s">
        <v>125</v>
      </c>
      <c r="D58" s="174" t="s">
        <v>239</v>
      </c>
      <c r="E58" s="175" t="s">
        <v>240</v>
      </c>
      <c r="F58" s="173" t="s">
        <v>165</v>
      </c>
      <c r="G58" s="176">
        <v>11</v>
      </c>
      <c r="H58" s="177"/>
      <c r="I58" s="177"/>
      <c r="J58" s="178">
        <v>0</v>
      </c>
      <c r="K58" s="176">
        <f t="shared" si="4"/>
        <v>0</v>
      </c>
      <c r="L58" s="178">
        <v>0</v>
      </c>
      <c r="M58" s="176">
        <f t="shared" si="5"/>
        <v>0</v>
      </c>
      <c r="N58" s="179">
        <v>21</v>
      </c>
      <c r="O58" s="180">
        <v>8</v>
      </c>
      <c r="P58" s="181" t="s">
        <v>106</v>
      </c>
      <c r="U58" s="188" t="s">
        <v>522</v>
      </c>
      <c r="V58" s="188"/>
    </row>
    <row r="59" spans="1:22" s="14" customFormat="1" ht="24" customHeight="1">
      <c r="A59" s="173" t="s">
        <v>241</v>
      </c>
      <c r="B59" s="173" t="s">
        <v>124</v>
      </c>
      <c r="C59" s="173" t="s">
        <v>125</v>
      </c>
      <c r="D59" s="174" t="s">
        <v>242</v>
      </c>
      <c r="E59" s="175" t="s">
        <v>243</v>
      </c>
      <c r="F59" s="173" t="s">
        <v>165</v>
      </c>
      <c r="G59" s="176">
        <v>7</v>
      </c>
      <c r="H59" s="177"/>
      <c r="I59" s="177"/>
      <c r="J59" s="178">
        <v>0</v>
      </c>
      <c r="K59" s="176">
        <f t="shared" si="4"/>
        <v>0</v>
      </c>
      <c r="L59" s="178">
        <v>0</v>
      </c>
      <c r="M59" s="176">
        <f t="shared" si="5"/>
        <v>0</v>
      </c>
      <c r="N59" s="179">
        <v>21</v>
      </c>
      <c r="O59" s="180">
        <v>8</v>
      </c>
      <c r="P59" s="181" t="s">
        <v>106</v>
      </c>
      <c r="U59" s="188" t="s">
        <v>523</v>
      </c>
      <c r="V59" s="188"/>
    </row>
    <row r="60" spans="2:16" s="135" customFormat="1" ht="12.75" customHeight="1">
      <c r="B60" s="136" t="s">
        <v>62</v>
      </c>
      <c r="D60" s="137" t="s">
        <v>138</v>
      </c>
      <c r="E60" s="137" t="s">
        <v>244</v>
      </c>
      <c r="I60" s="138"/>
      <c r="K60" s="139">
        <f>K61+SUM(K62:K69)</f>
        <v>0</v>
      </c>
      <c r="M60" s="139">
        <f>M61+SUM(M62:M69)</f>
        <v>14.09569</v>
      </c>
      <c r="P60" s="137" t="s">
        <v>105</v>
      </c>
    </row>
    <row r="61" spans="1:22" s="14" customFormat="1" ht="27" customHeight="1">
      <c r="A61" s="165" t="s">
        <v>245</v>
      </c>
      <c r="B61" s="165" t="s">
        <v>108</v>
      </c>
      <c r="C61" s="165" t="s">
        <v>109</v>
      </c>
      <c r="D61" s="166" t="s">
        <v>246</v>
      </c>
      <c r="E61" s="167" t="s">
        <v>247</v>
      </c>
      <c r="F61" s="165" t="s">
        <v>112</v>
      </c>
      <c r="G61" s="168">
        <v>2152.36</v>
      </c>
      <c r="H61" s="169"/>
      <c r="I61" s="169"/>
      <c r="J61" s="170">
        <v>0</v>
      </c>
      <c r="K61" s="168">
        <f aca="true" t="shared" si="6" ref="K61:K68">G61*J61</f>
        <v>0</v>
      </c>
      <c r="L61" s="170">
        <v>0</v>
      </c>
      <c r="M61" s="168">
        <f aca="true" t="shared" si="7" ref="M61:M68">G61*L61</f>
        <v>0</v>
      </c>
      <c r="N61" s="171">
        <v>21</v>
      </c>
      <c r="O61" s="172">
        <v>4</v>
      </c>
      <c r="P61" s="14" t="s">
        <v>106</v>
      </c>
      <c r="U61" s="186" t="s">
        <v>528</v>
      </c>
      <c r="V61" s="188"/>
    </row>
    <row r="62" spans="1:22" s="14" customFormat="1" ht="24" customHeight="1">
      <c r="A62" s="165" t="s">
        <v>248</v>
      </c>
      <c r="B62" s="165" t="s">
        <v>108</v>
      </c>
      <c r="C62" s="165" t="s">
        <v>109</v>
      </c>
      <c r="D62" s="166" t="s">
        <v>249</v>
      </c>
      <c r="E62" s="167" t="s">
        <v>250</v>
      </c>
      <c r="F62" s="165" t="s">
        <v>112</v>
      </c>
      <c r="G62" s="168">
        <v>129141.6</v>
      </c>
      <c r="H62" s="169"/>
      <c r="I62" s="169"/>
      <c r="J62" s="170">
        <v>0</v>
      </c>
      <c r="K62" s="168">
        <f t="shared" si="6"/>
        <v>0</v>
      </c>
      <c r="L62" s="170">
        <v>0</v>
      </c>
      <c r="M62" s="168">
        <f t="shared" si="7"/>
        <v>0</v>
      </c>
      <c r="N62" s="171">
        <v>21</v>
      </c>
      <c r="O62" s="172">
        <v>4</v>
      </c>
      <c r="P62" s="14" t="s">
        <v>106</v>
      </c>
      <c r="U62" s="186" t="s">
        <v>527</v>
      </c>
      <c r="V62" s="188"/>
    </row>
    <row r="63" spans="1:22" s="14" customFormat="1" ht="24" customHeight="1">
      <c r="A63" s="165" t="s">
        <v>251</v>
      </c>
      <c r="B63" s="165" t="s">
        <v>108</v>
      </c>
      <c r="C63" s="165" t="s">
        <v>109</v>
      </c>
      <c r="D63" s="166" t="s">
        <v>252</v>
      </c>
      <c r="E63" s="167" t="s">
        <v>253</v>
      </c>
      <c r="F63" s="165" t="s">
        <v>112</v>
      </c>
      <c r="G63" s="168">
        <v>2152.36</v>
      </c>
      <c r="H63" s="169"/>
      <c r="I63" s="169"/>
      <c r="J63" s="170">
        <v>0</v>
      </c>
      <c r="K63" s="168">
        <f t="shared" si="6"/>
        <v>0</v>
      </c>
      <c r="L63" s="170">
        <v>0</v>
      </c>
      <c r="M63" s="168">
        <f t="shared" si="7"/>
        <v>0</v>
      </c>
      <c r="N63" s="171">
        <v>21</v>
      </c>
      <c r="O63" s="172">
        <v>4</v>
      </c>
      <c r="P63" s="14" t="s">
        <v>106</v>
      </c>
      <c r="U63" s="186" t="s">
        <v>527</v>
      </c>
      <c r="V63" s="188"/>
    </row>
    <row r="64" spans="1:22" s="14" customFormat="1" ht="13.5" customHeight="1">
      <c r="A64" s="173" t="s">
        <v>254</v>
      </c>
      <c r="B64" s="173" t="s">
        <v>124</v>
      </c>
      <c r="C64" s="173" t="s">
        <v>125</v>
      </c>
      <c r="D64" s="174" t="s">
        <v>255</v>
      </c>
      <c r="E64" s="175" t="s">
        <v>256</v>
      </c>
      <c r="F64" s="173" t="s">
        <v>172</v>
      </c>
      <c r="G64" s="176">
        <v>1</v>
      </c>
      <c r="H64" s="177"/>
      <c r="I64" s="177"/>
      <c r="J64" s="178">
        <v>0</v>
      </c>
      <c r="K64" s="176">
        <f t="shared" si="6"/>
        <v>0</v>
      </c>
      <c r="L64" s="178">
        <v>0</v>
      </c>
      <c r="M64" s="176">
        <f t="shared" si="7"/>
        <v>0</v>
      </c>
      <c r="N64" s="179">
        <v>21</v>
      </c>
      <c r="O64" s="180">
        <v>8</v>
      </c>
      <c r="P64" s="181" t="s">
        <v>106</v>
      </c>
      <c r="U64" s="188" t="s">
        <v>524</v>
      </c>
      <c r="V64" s="188"/>
    </row>
    <row r="65" spans="1:22" s="14" customFormat="1" ht="13.5" customHeight="1">
      <c r="A65" s="165" t="s">
        <v>257</v>
      </c>
      <c r="B65" s="165" t="s">
        <v>108</v>
      </c>
      <c r="C65" s="165" t="s">
        <v>109</v>
      </c>
      <c r="D65" s="166" t="s">
        <v>258</v>
      </c>
      <c r="E65" s="167" t="s">
        <v>259</v>
      </c>
      <c r="F65" s="165" t="s">
        <v>112</v>
      </c>
      <c r="G65" s="168">
        <v>16</v>
      </c>
      <c r="H65" s="169"/>
      <c r="I65" s="169"/>
      <c r="J65" s="170">
        <v>0</v>
      </c>
      <c r="K65" s="168">
        <f t="shared" si="6"/>
        <v>0</v>
      </c>
      <c r="L65" s="170">
        <v>0</v>
      </c>
      <c r="M65" s="168">
        <f t="shared" si="7"/>
        <v>0</v>
      </c>
      <c r="N65" s="171">
        <v>21</v>
      </c>
      <c r="O65" s="172">
        <v>4</v>
      </c>
      <c r="P65" s="14" t="s">
        <v>106</v>
      </c>
      <c r="U65" s="188" t="s">
        <v>525</v>
      </c>
      <c r="V65" s="188"/>
    </row>
    <row r="66" spans="1:22" s="14" customFormat="1" ht="13.5" customHeight="1">
      <c r="A66" s="173" t="s">
        <v>260</v>
      </c>
      <c r="B66" s="173" t="s">
        <v>124</v>
      </c>
      <c r="C66" s="173" t="s">
        <v>125</v>
      </c>
      <c r="D66" s="174" t="s">
        <v>261</v>
      </c>
      <c r="E66" s="175" t="s">
        <v>262</v>
      </c>
      <c r="F66" s="173" t="s">
        <v>263</v>
      </c>
      <c r="G66" s="176">
        <v>9600</v>
      </c>
      <c r="H66" s="177"/>
      <c r="I66" s="177"/>
      <c r="J66" s="178">
        <v>0</v>
      </c>
      <c r="K66" s="176">
        <f t="shared" si="6"/>
        <v>0</v>
      </c>
      <c r="L66" s="178">
        <v>0</v>
      </c>
      <c r="M66" s="176">
        <f t="shared" si="7"/>
        <v>0</v>
      </c>
      <c r="N66" s="179">
        <v>21</v>
      </c>
      <c r="O66" s="180">
        <v>8</v>
      </c>
      <c r="P66" s="181" t="s">
        <v>106</v>
      </c>
      <c r="U66" s="188" t="s">
        <v>526</v>
      </c>
      <c r="V66" s="188"/>
    </row>
    <row r="67" spans="1:22" s="14" customFormat="1" ht="24" customHeight="1">
      <c r="A67" s="165" t="s">
        <v>264</v>
      </c>
      <c r="B67" s="165" t="s">
        <v>108</v>
      </c>
      <c r="C67" s="165" t="s">
        <v>265</v>
      </c>
      <c r="D67" s="166" t="s">
        <v>266</v>
      </c>
      <c r="E67" s="167" t="s">
        <v>267</v>
      </c>
      <c r="F67" s="165" t="s">
        <v>112</v>
      </c>
      <c r="G67" s="168">
        <v>275.4</v>
      </c>
      <c r="H67" s="169"/>
      <c r="I67" s="169"/>
      <c r="J67" s="170">
        <v>0</v>
      </c>
      <c r="K67" s="168">
        <f t="shared" si="6"/>
        <v>0</v>
      </c>
      <c r="L67" s="170">
        <v>0.023</v>
      </c>
      <c r="M67" s="168">
        <f t="shared" si="7"/>
        <v>6.334199999999999</v>
      </c>
      <c r="N67" s="171">
        <v>21</v>
      </c>
      <c r="O67" s="172">
        <v>4</v>
      </c>
      <c r="P67" s="14" t="s">
        <v>106</v>
      </c>
      <c r="U67" s="188" t="s">
        <v>527</v>
      </c>
      <c r="V67" s="188"/>
    </row>
    <row r="68" spans="1:22" s="14" customFormat="1" ht="24" customHeight="1">
      <c r="A68" s="165" t="s">
        <v>268</v>
      </c>
      <c r="B68" s="165" t="s">
        <v>108</v>
      </c>
      <c r="C68" s="165" t="s">
        <v>265</v>
      </c>
      <c r="D68" s="166" t="s">
        <v>269</v>
      </c>
      <c r="E68" s="167" t="s">
        <v>270</v>
      </c>
      <c r="F68" s="165" t="s">
        <v>112</v>
      </c>
      <c r="G68" s="168">
        <v>209.77</v>
      </c>
      <c r="H68" s="169"/>
      <c r="I68" s="169"/>
      <c r="J68" s="170">
        <v>0</v>
      </c>
      <c r="K68" s="168">
        <f t="shared" si="6"/>
        <v>0</v>
      </c>
      <c r="L68" s="170">
        <v>0.037</v>
      </c>
      <c r="M68" s="168">
        <f t="shared" si="7"/>
        <v>7.76149</v>
      </c>
      <c r="N68" s="171">
        <v>21</v>
      </c>
      <c r="O68" s="172">
        <v>4</v>
      </c>
      <c r="P68" s="14" t="s">
        <v>106</v>
      </c>
      <c r="U68" s="188" t="s">
        <v>527</v>
      </c>
      <c r="V68" s="188"/>
    </row>
    <row r="69" spans="2:16" s="135" customFormat="1" ht="12.75" customHeight="1">
      <c r="B69" s="140" t="s">
        <v>62</v>
      </c>
      <c r="D69" s="141" t="s">
        <v>271</v>
      </c>
      <c r="E69" s="141" t="s">
        <v>272</v>
      </c>
      <c r="I69" s="142"/>
      <c r="K69" s="143">
        <f>SUM(K70:K83)</f>
        <v>0</v>
      </c>
      <c r="M69" s="143">
        <f>SUM(M70:M83)</f>
        <v>0</v>
      </c>
      <c r="P69" s="141" t="s">
        <v>106</v>
      </c>
    </row>
    <row r="70" spans="1:22" s="14" customFormat="1" ht="13.5" customHeight="1">
      <c r="A70" s="165" t="s">
        <v>273</v>
      </c>
      <c r="B70" s="165" t="s">
        <v>108</v>
      </c>
      <c r="C70" s="165" t="s">
        <v>109</v>
      </c>
      <c r="D70" s="166" t="s">
        <v>274</v>
      </c>
      <c r="E70" s="167" t="s">
        <v>275</v>
      </c>
      <c r="F70" s="165" t="s">
        <v>134</v>
      </c>
      <c r="G70" s="168">
        <v>144.804</v>
      </c>
      <c r="H70" s="169"/>
      <c r="I70" s="169"/>
      <c r="J70" s="170">
        <v>0</v>
      </c>
      <c r="K70" s="168">
        <f aca="true" t="shared" si="8" ref="K70:K82">G70*J70</f>
        <v>0</v>
      </c>
      <c r="L70" s="170">
        <v>0</v>
      </c>
      <c r="M70" s="168">
        <f aca="true" t="shared" si="9" ref="M70:M82">G70*L70</f>
        <v>0</v>
      </c>
      <c r="N70" s="171">
        <v>21</v>
      </c>
      <c r="O70" s="172">
        <v>4</v>
      </c>
      <c r="P70" s="14" t="s">
        <v>113</v>
      </c>
      <c r="U70" s="187"/>
      <c r="V70" s="187"/>
    </row>
    <row r="71" spans="1:22" s="14" customFormat="1" ht="13.5" customHeight="1">
      <c r="A71" s="165" t="s">
        <v>276</v>
      </c>
      <c r="B71" s="165" t="s">
        <v>108</v>
      </c>
      <c r="C71" s="165" t="s">
        <v>277</v>
      </c>
      <c r="D71" s="166" t="s">
        <v>278</v>
      </c>
      <c r="E71" s="167" t="s">
        <v>279</v>
      </c>
      <c r="F71" s="165" t="s">
        <v>134</v>
      </c>
      <c r="G71" s="168">
        <v>144.804</v>
      </c>
      <c r="H71" s="169"/>
      <c r="I71" s="169"/>
      <c r="J71" s="170">
        <v>0</v>
      </c>
      <c r="K71" s="168">
        <f t="shared" si="8"/>
        <v>0</v>
      </c>
      <c r="L71" s="170">
        <v>0</v>
      </c>
      <c r="M71" s="168">
        <f t="shared" si="9"/>
        <v>0</v>
      </c>
      <c r="N71" s="171">
        <v>21</v>
      </c>
      <c r="O71" s="172">
        <v>4</v>
      </c>
      <c r="P71" s="14" t="s">
        <v>113</v>
      </c>
      <c r="U71" s="187"/>
      <c r="V71" s="187"/>
    </row>
    <row r="72" spans="1:22" s="14" customFormat="1" ht="13.5" customHeight="1">
      <c r="A72" s="165" t="s">
        <v>280</v>
      </c>
      <c r="B72" s="165" t="s">
        <v>108</v>
      </c>
      <c r="C72" s="165" t="s">
        <v>281</v>
      </c>
      <c r="D72" s="166" t="s">
        <v>282</v>
      </c>
      <c r="E72" s="167" t="s">
        <v>283</v>
      </c>
      <c r="F72" s="165" t="s">
        <v>134</v>
      </c>
      <c r="G72" s="168">
        <v>144.804</v>
      </c>
      <c r="H72" s="169"/>
      <c r="I72" s="169"/>
      <c r="J72" s="170">
        <v>0</v>
      </c>
      <c r="K72" s="168">
        <f t="shared" si="8"/>
        <v>0</v>
      </c>
      <c r="L72" s="170">
        <v>0</v>
      </c>
      <c r="M72" s="168">
        <f t="shared" si="9"/>
        <v>0</v>
      </c>
      <c r="N72" s="171">
        <v>21</v>
      </c>
      <c r="O72" s="172">
        <v>4</v>
      </c>
      <c r="P72" s="14" t="s">
        <v>113</v>
      </c>
      <c r="U72" s="187"/>
      <c r="V72" s="187"/>
    </row>
    <row r="73" spans="1:22" s="14" customFormat="1" ht="13.5" customHeight="1">
      <c r="A73" s="165" t="s">
        <v>284</v>
      </c>
      <c r="B73" s="165" t="s">
        <v>108</v>
      </c>
      <c r="C73" s="165" t="s">
        <v>109</v>
      </c>
      <c r="D73" s="166" t="s">
        <v>285</v>
      </c>
      <c r="E73" s="167" t="s">
        <v>286</v>
      </c>
      <c r="F73" s="165" t="s">
        <v>134</v>
      </c>
      <c r="G73" s="168">
        <v>868.824</v>
      </c>
      <c r="H73" s="169"/>
      <c r="I73" s="169"/>
      <c r="J73" s="170">
        <v>0</v>
      </c>
      <c r="K73" s="168">
        <f t="shared" si="8"/>
        <v>0</v>
      </c>
      <c r="L73" s="170">
        <v>0</v>
      </c>
      <c r="M73" s="168">
        <f t="shared" si="9"/>
        <v>0</v>
      </c>
      <c r="N73" s="171">
        <v>21</v>
      </c>
      <c r="O73" s="172">
        <v>4</v>
      </c>
      <c r="P73" s="14" t="s">
        <v>113</v>
      </c>
      <c r="U73" s="187"/>
      <c r="V73" s="187"/>
    </row>
    <row r="74" spans="1:22" s="14" customFormat="1" ht="13.5" customHeight="1">
      <c r="A74" s="165" t="s">
        <v>287</v>
      </c>
      <c r="B74" s="165" t="s">
        <v>108</v>
      </c>
      <c r="C74" s="165" t="s">
        <v>109</v>
      </c>
      <c r="D74" s="166" t="s">
        <v>288</v>
      </c>
      <c r="E74" s="167" t="s">
        <v>289</v>
      </c>
      <c r="F74" s="165" t="s">
        <v>134</v>
      </c>
      <c r="G74" s="168">
        <v>144.804</v>
      </c>
      <c r="H74" s="169"/>
      <c r="I74" s="169"/>
      <c r="J74" s="170">
        <v>0</v>
      </c>
      <c r="K74" s="168">
        <f t="shared" si="8"/>
        <v>0</v>
      </c>
      <c r="L74" s="170">
        <v>0</v>
      </c>
      <c r="M74" s="168">
        <f t="shared" si="9"/>
        <v>0</v>
      </c>
      <c r="N74" s="171">
        <v>21</v>
      </c>
      <c r="O74" s="172">
        <v>4</v>
      </c>
      <c r="P74" s="14" t="s">
        <v>113</v>
      </c>
      <c r="U74" s="187"/>
      <c r="V74" s="187"/>
    </row>
    <row r="75" spans="1:22" s="14" customFormat="1" ht="13.5" customHeight="1">
      <c r="A75" s="165" t="s">
        <v>290</v>
      </c>
      <c r="B75" s="165" t="s">
        <v>108</v>
      </c>
      <c r="C75" s="165" t="s">
        <v>109</v>
      </c>
      <c r="D75" s="166" t="s">
        <v>291</v>
      </c>
      <c r="E75" s="167" t="s">
        <v>292</v>
      </c>
      <c r="F75" s="165" t="s">
        <v>134</v>
      </c>
      <c r="G75" s="168">
        <v>265.73</v>
      </c>
      <c r="H75" s="169"/>
      <c r="I75" s="169"/>
      <c r="J75" s="170">
        <v>0</v>
      </c>
      <c r="K75" s="168">
        <f t="shared" si="8"/>
        <v>0</v>
      </c>
      <c r="L75" s="170">
        <v>0</v>
      </c>
      <c r="M75" s="168">
        <f t="shared" si="9"/>
        <v>0</v>
      </c>
      <c r="N75" s="171">
        <v>21</v>
      </c>
      <c r="O75" s="172">
        <v>4</v>
      </c>
      <c r="P75" s="14" t="s">
        <v>113</v>
      </c>
      <c r="U75" s="187"/>
      <c r="V75" s="187"/>
    </row>
    <row r="76" spans="1:22" s="14" customFormat="1" ht="13.5" customHeight="1">
      <c r="A76" s="165" t="s">
        <v>293</v>
      </c>
      <c r="B76" s="165" t="s">
        <v>108</v>
      </c>
      <c r="C76" s="165" t="s">
        <v>109</v>
      </c>
      <c r="D76" s="166" t="s">
        <v>294</v>
      </c>
      <c r="E76" s="167" t="s">
        <v>295</v>
      </c>
      <c r="F76" s="165" t="s">
        <v>112</v>
      </c>
      <c r="G76" s="168">
        <v>2152.36</v>
      </c>
      <c r="H76" s="169"/>
      <c r="I76" s="169"/>
      <c r="J76" s="170">
        <v>0</v>
      </c>
      <c r="K76" s="168">
        <f t="shared" si="8"/>
        <v>0</v>
      </c>
      <c r="L76" s="170">
        <v>0</v>
      </c>
      <c r="M76" s="168">
        <f t="shared" si="9"/>
        <v>0</v>
      </c>
      <c r="N76" s="171">
        <v>21</v>
      </c>
      <c r="O76" s="172">
        <v>4</v>
      </c>
      <c r="P76" s="14" t="s">
        <v>113</v>
      </c>
      <c r="U76" s="187"/>
      <c r="V76" s="187"/>
    </row>
    <row r="77" spans="1:22" s="14" customFormat="1" ht="13.5" customHeight="1">
      <c r="A77" s="165" t="s">
        <v>296</v>
      </c>
      <c r="B77" s="165" t="s">
        <v>108</v>
      </c>
      <c r="C77" s="165" t="s">
        <v>109</v>
      </c>
      <c r="D77" s="166" t="s">
        <v>297</v>
      </c>
      <c r="E77" s="167" t="s">
        <v>298</v>
      </c>
      <c r="F77" s="165" t="s">
        <v>112</v>
      </c>
      <c r="G77" s="168">
        <v>129141.6</v>
      </c>
      <c r="H77" s="169"/>
      <c r="I77" s="169"/>
      <c r="J77" s="170">
        <v>0</v>
      </c>
      <c r="K77" s="168">
        <f t="shared" si="8"/>
        <v>0</v>
      </c>
      <c r="L77" s="170">
        <v>0</v>
      </c>
      <c r="M77" s="168">
        <f t="shared" si="9"/>
        <v>0</v>
      </c>
      <c r="N77" s="171">
        <v>21</v>
      </c>
      <c r="O77" s="172">
        <v>4</v>
      </c>
      <c r="P77" s="14" t="s">
        <v>113</v>
      </c>
      <c r="U77" s="187"/>
      <c r="V77" s="187"/>
    </row>
    <row r="78" spans="1:22" s="14" customFormat="1" ht="13.5" customHeight="1">
      <c r="A78" s="165" t="s">
        <v>299</v>
      </c>
      <c r="B78" s="165" t="s">
        <v>108</v>
      </c>
      <c r="C78" s="165" t="s">
        <v>109</v>
      </c>
      <c r="D78" s="166" t="s">
        <v>300</v>
      </c>
      <c r="E78" s="167" t="s">
        <v>301</v>
      </c>
      <c r="F78" s="165" t="s">
        <v>112</v>
      </c>
      <c r="G78" s="168">
        <v>2152.36</v>
      </c>
      <c r="H78" s="169"/>
      <c r="I78" s="169"/>
      <c r="J78" s="170">
        <v>0</v>
      </c>
      <c r="K78" s="168">
        <f t="shared" si="8"/>
        <v>0</v>
      </c>
      <c r="L78" s="170">
        <v>0</v>
      </c>
      <c r="M78" s="168">
        <f t="shared" si="9"/>
        <v>0</v>
      </c>
      <c r="N78" s="171">
        <v>21</v>
      </c>
      <c r="O78" s="172">
        <v>4</v>
      </c>
      <c r="P78" s="14" t="s">
        <v>113</v>
      </c>
      <c r="U78" s="187"/>
      <c r="V78" s="187"/>
    </row>
    <row r="79" spans="1:22" s="14" customFormat="1" ht="24" customHeight="1">
      <c r="A79" s="165" t="s">
        <v>302</v>
      </c>
      <c r="B79" s="165" t="s">
        <v>108</v>
      </c>
      <c r="C79" s="165" t="s">
        <v>109</v>
      </c>
      <c r="D79" s="166" t="s">
        <v>303</v>
      </c>
      <c r="E79" s="167" t="s">
        <v>304</v>
      </c>
      <c r="F79" s="165" t="s">
        <v>116</v>
      </c>
      <c r="G79" s="168">
        <v>42.082</v>
      </c>
      <c r="H79" s="169"/>
      <c r="I79" s="169"/>
      <c r="J79" s="170">
        <v>0</v>
      </c>
      <c r="K79" s="168">
        <f t="shared" si="8"/>
        <v>0</v>
      </c>
      <c r="L79" s="170">
        <v>0</v>
      </c>
      <c r="M79" s="168">
        <f t="shared" si="9"/>
        <v>0</v>
      </c>
      <c r="N79" s="171">
        <v>21</v>
      </c>
      <c r="O79" s="172">
        <v>4</v>
      </c>
      <c r="P79" s="14" t="s">
        <v>113</v>
      </c>
      <c r="U79" s="187"/>
      <c r="V79" s="187"/>
    </row>
    <row r="80" spans="1:22" s="14" customFormat="1" ht="24" customHeight="1">
      <c r="A80" s="165" t="s">
        <v>305</v>
      </c>
      <c r="B80" s="165" t="s">
        <v>108</v>
      </c>
      <c r="C80" s="165" t="s">
        <v>109</v>
      </c>
      <c r="D80" s="166" t="s">
        <v>306</v>
      </c>
      <c r="E80" s="167" t="s">
        <v>307</v>
      </c>
      <c r="F80" s="165" t="s">
        <v>112</v>
      </c>
      <c r="G80" s="168">
        <v>1403.17</v>
      </c>
      <c r="H80" s="169"/>
      <c r="I80" s="169"/>
      <c r="J80" s="170">
        <v>0</v>
      </c>
      <c r="K80" s="168">
        <f t="shared" si="8"/>
        <v>0</v>
      </c>
      <c r="L80" s="170">
        <v>0</v>
      </c>
      <c r="M80" s="168">
        <f t="shared" si="9"/>
        <v>0</v>
      </c>
      <c r="N80" s="171">
        <v>21</v>
      </c>
      <c r="O80" s="172">
        <v>4</v>
      </c>
      <c r="P80" s="14" t="s">
        <v>113</v>
      </c>
      <c r="U80" s="188" t="s">
        <v>528</v>
      </c>
      <c r="V80" s="188"/>
    </row>
    <row r="81" spans="1:22" s="14" customFormat="1" ht="24" customHeight="1">
      <c r="A81" s="165" t="s">
        <v>308</v>
      </c>
      <c r="B81" s="165" t="s">
        <v>108</v>
      </c>
      <c r="C81" s="165" t="s">
        <v>109</v>
      </c>
      <c r="D81" s="166" t="s">
        <v>309</v>
      </c>
      <c r="E81" s="167" t="s">
        <v>310</v>
      </c>
      <c r="F81" s="165" t="s">
        <v>112</v>
      </c>
      <c r="G81" s="168">
        <v>173.27</v>
      </c>
      <c r="H81" s="169"/>
      <c r="I81" s="169"/>
      <c r="J81" s="170">
        <v>0</v>
      </c>
      <c r="K81" s="168">
        <f t="shared" si="8"/>
        <v>0</v>
      </c>
      <c r="L81" s="170">
        <v>0</v>
      </c>
      <c r="M81" s="168">
        <f t="shared" si="9"/>
        <v>0</v>
      </c>
      <c r="N81" s="171">
        <v>21</v>
      </c>
      <c r="O81" s="172">
        <v>4</v>
      </c>
      <c r="P81" s="14" t="s">
        <v>113</v>
      </c>
      <c r="U81" s="188" t="s">
        <v>528</v>
      </c>
      <c r="V81" s="188"/>
    </row>
    <row r="82" spans="1:22" s="14" customFormat="1" ht="24" customHeight="1">
      <c r="A82" s="165" t="s">
        <v>311</v>
      </c>
      <c r="B82" s="165" t="s">
        <v>108</v>
      </c>
      <c r="C82" s="165" t="s">
        <v>109</v>
      </c>
      <c r="D82" s="166" t="s">
        <v>312</v>
      </c>
      <c r="E82" s="167" t="s">
        <v>313</v>
      </c>
      <c r="F82" s="165" t="s">
        <v>112</v>
      </c>
      <c r="G82" s="168">
        <v>23.95</v>
      </c>
      <c r="H82" s="169"/>
      <c r="I82" s="169"/>
      <c r="J82" s="170">
        <v>0</v>
      </c>
      <c r="K82" s="168">
        <f t="shared" si="8"/>
        <v>0</v>
      </c>
      <c r="L82" s="170">
        <v>0</v>
      </c>
      <c r="M82" s="168">
        <f t="shared" si="9"/>
        <v>0</v>
      </c>
      <c r="N82" s="171">
        <v>21</v>
      </c>
      <c r="O82" s="172">
        <v>4</v>
      </c>
      <c r="P82" s="14" t="s">
        <v>113</v>
      </c>
      <c r="U82" s="188" t="s">
        <v>528</v>
      </c>
      <c r="V82" s="188"/>
    </row>
    <row r="83" spans="2:16" s="135" customFormat="1" ht="12.75" customHeight="1">
      <c r="B83" s="144" t="s">
        <v>62</v>
      </c>
      <c r="D83" s="145" t="s">
        <v>49</v>
      </c>
      <c r="E83" s="145" t="s">
        <v>314</v>
      </c>
      <c r="P83" s="145" t="s">
        <v>113</v>
      </c>
    </row>
    <row r="84" spans="2:16" s="135" customFormat="1" ht="12.75" customHeight="1">
      <c r="B84" s="136" t="s">
        <v>62</v>
      </c>
      <c r="D84" s="137" t="s">
        <v>315</v>
      </c>
      <c r="E84" s="137" t="s">
        <v>316</v>
      </c>
      <c r="I84" s="138"/>
      <c r="K84" s="139">
        <f>SUM(K85:K87)</f>
        <v>0.11677770000000001</v>
      </c>
      <c r="M84" s="139">
        <f>SUM(M85:M87)</f>
        <v>0</v>
      </c>
      <c r="P84" s="137" t="s">
        <v>105</v>
      </c>
    </row>
    <row r="85" spans="1:22" s="14" customFormat="1" ht="24" customHeight="1">
      <c r="A85" s="165" t="s">
        <v>317</v>
      </c>
      <c r="B85" s="165" t="s">
        <v>108</v>
      </c>
      <c r="C85" s="165" t="s">
        <v>315</v>
      </c>
      <c r="D85" s="166" t="s">
        <v>318</v>
      </c>
      <c r="E85" s="167" t="s">
        <v>319</v>
      </c>
      <c r="F85" s="165" t="s">
        <v>112</v>
      </c>
      <c r="G85" s="168">
        <v>99.81</v>
      </c>
      <c r="H85" s="169"/>
      <c r="I85" s="169"/>
      <c r="J85" s="170">
        <v>0.00117</v>
      </c>
      <c r="K85" s="168">
        <f>G85*J85</f>
        <v>0.11677770000000001</v>
      </c>
      <c r="L85" s="170">
        <v>0</v>
      </c>
      <c r="M85" s="168">
        <f>G85*L85</f>
        <v>0</v>
      </c>
      <c r="N85" s="171">
        <v>21</v>
      </c>
      <c r="O85" s="172">
        <v>4</v>
      </c>
      <c r="P85" s="14" t="s">
        <v>106</v>
      </c>
      <c r="U85" s="188" t="s">
        <v>529</v>
      </c>
      <c r="V85" s="188"/>
    </row>
    <row r="86" spans="1:22" s="14" customFormat="1" ht="24" customHeight="1">
      <c r="A86" s="165" t="s">
        <v>320</v>
      </c>
      <c r="B86" s="165" t="s">
        <v>108</v>
      </c>
      <c r="C86" s="165" t="s">
        <v>109</v>
      </c>
      <c r="D86" s="166" t="s">
        <v>321</v>
      </c>
      <c r="E86" s="167" t="s">
        <v>322</v>
      </c>
      <c r="F86" s="165" t="s">
        <v>112</v>
      </c>
      <c r="G86" s="168">
        <v>99.81</v>
      </c>
      <c r="H86" s="169"/>
      <c r="I86" s="169"/>
      <c r="J86" s="170">
        <v>0</v>
      </c>
      <c r="K86" s="168">
        <f>G86*J86</f>
        <v>0</v>
      </c>
      <c r="L86" s="170">
        <v>0</v>
      </c>
      <c r="M86" s="168">
        <f>G86*L86</f>
        <v>0</v>
      </c>
      <c r="N86" s="171">
        <v>21</v>
      </c>
      <c r="O86" s="172">
        <v>4</v>
      </c>
      <c r="P86" s="14" t="s">
        <v>106</v>
      </c>
      <c r="U86" s="188" t="s">
        <v>524</v>
      </c>
      <c r="V86" s="188"/>
    </row>
    <row r="87" spans="1:22" s="14" customFormat="1" ht="13.5" customHeight="1">
      <c r="A87" s="165" t="s">
        <v>323</v>
      </c>
      <c r="B87" s="165" t="s">
        <v>108</v>
      </c>
      <c r="C87" s="165" t="s">
        <v>109</v>
      </c>
      <c r="D87" s="166" t="s">
        <v>324</v>
      </c>
      <c r="E87" s="167" t="s">
        <v>325</v>
      </c>
      <c r="F87" s="165" t="s">
        <v>45</v>
      </c>
      <c r="G87" s="168">
        <v>3.42</v>
      </c>
      <c r="H87" s="169"/>
      <c r="I87" s="169"/>
      <c r="J87" s="170">
        <v>0</v>
      </c>
      <c r="K87" s="168">
        <f>G87*J87</f>
        <v>0</v>
      </c>
      <c r="L87" s="170">
        <v>0</v>
      </c>
      <c r="M87" s="168">
        <f>G87*L87</f>
        <v>0</v>
      </c>
      <c r="N87" s="171">
        <v>21</v>
      </c>
      <c r="O87" s="172">
        <v>4</v>
      </c>
      <c r="P87" s="14" t="s">
        <v>106</v>
      </c>
      <c r="U87" s="188"/>
      <c r="V87" s="188"/>
    </row>
    <row r="88" spans="2:16" s="135" customFormat="1" ht="12.75" customHeight="1">
      <c r="B88" s="136" t="s">
        <v>62</v>
      </c>
      <c r="D88" s="137" t="s">
        <v>326</v>
      </c>
      <c r="E88" s="137" t="s">
        <v>327</v>
      </c>
      <c r="I88" s="138"/>
      <c r="K88" s="139">
        <f>SUM(K89:K90)</f>
        <v>0</v>
      </c>
      <c r="M88" s="139">
        <f>SUM(M89:M90)</f>
        <v>0</v>
      </c>
      <c r="P88" s="137" t="s">
        <v>105</v>
      </c>
    </row>
    <row r="89" spans="1:22" s="14" customFormat="1" ht="40.5" customHeight="1">
      <c r="A89" s="165" t="s">
        <v>328</v>
      </c>
      <c r="B89" s="165" t="s">
        <v>108</v>
      </c>
      <c r="C89" s="165" t="s">
        <v>109</v>
      </c>
      <c r="D89" s="166" t="s">
        <v>329</v>
      </c>
      <c r="E89" s="167" t="s">
        <v>330</v>
      </c>
      <c r="F89" s="165" t="s">
        <v>112</v>
      </c>
      <c r="G89" s="168">
        <v>4.5</v>
      </c>
      <c r="H89" s="169"/>
      <c r="I89" s="169"/>
      <c r="J89" s="170">
        <v>0</v>
      </c>
      <c r="K89" s="168">
        <f>G89*J89</f>
        <v>0</v>
      </c>
      <c r="L89" s="170">
        <v>0</v>
      </c>
      <c r="M89" s="168">
        <f>G89*L89</f>
        <v>0</v>
      </c>
      <c r="N89" s="171">
        <v>21</v>
      </c>
      <c r="O89" s="172">
        <v>4</v>
      </c>
      <c r="P89" s="14" t="s">
        <v>106</v>
      </c>
      <c r="U89" s="186" t="s">
        <v>530</v>
      </c>
      <c r="V89" s="188"/>
    </row>
    <row r="90" spans="1:22" s="14" customFormat="1" ht="13.5" customHeight="1">
      <c r="A90" s="165" t="s">
        <v>331</v>
      </c>
      <c r="B90" s="165" t="s">
        <v>108</v>
      </c>
      <c r="C90" s="165" t="s">
        <v>109</v>
      </c>
      <c r="D90" s="166" t="s">
        <v>332</v>
      </c>
      <c r="E90" s="167" t="s">
        <v>333</v>
      </c>
      <c r="F90" s="165" t="s">
        <v>134</v>
      </c>
      <c r="G90" s="168">
        <v>0.06</v>
      </c>
      <c r="H90" s="169"/>
      <c r="I90" s="169"/>
      <c r="J90" s="170">
        <v>0</v>
      </c>
      <c r="K90" s="168">
        <f>G90*J90</f>
        <v>0</v>
      </c>
      <c r="L90" s="170">
        <v>0</v>
      </c>
      <c r="M90" s="168">
        <f>G90*L90</f>
        <v>0</v>
      </c>
      <c r="N90" s="171">
        <v>21</v>
      </c>
      <c r="O90" s="172">
        <v>4</v>
      </c>
      <c r="P90" s="14" t="s">
        <v>106</v>
      </c>
      <c r="U90" s="188"/>
      <c r="V90" s="188"/>
    </row>
    <row r="91" spans="2:16" s="135" customFormat="1" ht="12.75" customHeight="1">
      <c r="B91" s="136" t="s">
        <v>62</v>
      </c>
      <c r="D91" s="137" t="s">
        <v>334</v>
      </c>
      <c r="E91" s="137" t="s">
        <v>335</v>
      </c>
      <c r="I91" s="138"/>
      <c r="K91" s="139">
        <f>SUM(K92:K118)</f>
        <v>0</v>
      </c>
      <c r="M91" s="139">
        <f>SUM(M92:M118)</f>
        <v>0</v>
      </c>
      <c r="P91" s="137" t="s">
        <v>105</v>
      </c>
    </row>
    <row r="92" spans="1:22" s="14" customFormat="1" ht="13.5" customHeight="1">
      <c r="A92" s="165" t="s">
        <v>336</v>
      </c>
      <c r="B92" s="165" t="s">
        <v>108</v>
      </c>
      <c r="C92" s="165" t="s">
        <v>109</v>
      </c>
      <c r="D92" s="166" t="s">
        <v>337</v>
      </c>
      <c r="E92" s="167" t="s">
        <v>338</v>
      </c>
      <c r="F92" s="165" t="s">
        <v>112</v>
      </c>
      <c r="G92" s="168">
        <v>1</v>
      </c>
      <c r="H92" s="169"/>
      <c r="I92" s="169"/>
      <c r="J92" s="170">
        <v>0</v>
      </c>
      <c r="K92" s="168">
        <f aca="true" t="shared" si="10" ref="K92:K118">G92*J92</f>
        <v>0</v>
      </c>
      <c r="L92" s="170">
        <v>0</v>
      </c>
      <c r="M92" s="168">
        <f aca="true" t="shared" si="11" ref="M92:M118">G92*L92</f>
        <v>0</v>
      </c>
      <c r="N92" s="171">
        <v>21</v>
      </c>
      <c r="O92" s="172">
        <v>4</v>
      </c>
      <c r="P92" s="14" t="s">
        <v>106</v>
      </c>
      <c r="U92" s="188" t="s">
        <v>515</v>
      </c>
      <c r="V92" s="188"/>
    </row>
    <row r="93" spans="1:22" s="14" customFormat="1" ht="13.5" customHeight="1">
      <c r="A93" s="165" t="s">
        <v>339</v>
      </c>
      <c r="B93" s="165" t="s">
        <v>108</v>
      </c>
      <c r="C93" s="165" t="s">
        <v>109</v>
      </c>
      <c r="D93" s="166" t="s">
        <v>340</v>
      </c>
      <c r="E93" s="167" t="s">
        <v>341</v>
      </c>
      <c r="F93" s="165" t="s">
        <v>148</v>
      </c>
      <c r="G93" s="168">
        <v>20</v>
      </c>
      <c r="H93" s="169"/>
      <c r="I93" s="169"/>
      <c r="J93" s="170">
        <v>0</v>
      </c>
      <c r="K93" s="168">
        <f t="shared" si="10"/>
        <v>0</v>
      </c>
      <c r="L93" s="170">
        <v>0</v>
      </c>
      <c r="M93" s="168">
        <f t="shared" si="11"/>
        <v>0</v>
      </c>
      <c r="N93" s="171">
        <v>21</v>
      </c>
      <c r="O93" s="172">
        <v>4</v>
      </c>
      <c r="P93" s="14" t="s">
        <v>106</v>
      </c>
      <c r="U93" s="188" t="s">
        <v>515</v>
      </c>
      <c r="V93" s="188"/>
    </row>
    <row r="94" spans="1:22" s="14" customFormat="1" ht="13.5" customHeight="1">
      <c r="A94" s="165" t="s">
        <v>342</v>
      </c>
      <c r="B94" s="165" t="s">
        <v>108</v>
      </c>
      <c r="C94" s="165" t="s">
        <v>109</v>
      </c>
      <c r="D94" s="166" t="s">
        <v>343</v>
      </c>
      <c r="E94" s="167" t="s">
        <v>344</v>
      </c>
      <c r="F94" s="165" t="s">
        <v>165</v>
      </c>
      <c r="G94" s="168">
        <v>3</v>
      </c>
      <c r="H94" s="169"/>
      <c r="I94" s="169"/>
      <c r="J94" s="170">
        <v>0</v>
      </c>
      <c r="K94" s="168">
        <f t="shared" si="10"/>
        <v>0</v>
      </c>
      <c r="L94" s="170">
        <v>0</v>
      </c>
      <c r="M94" s="168">
        <f t="shared" si="11"/>
        <v>0</v>
      </c>
      <c r="N94" s="171">
        <v>21</v>
      </c>
      <c r="O94" s="172">
        <v>4</v>
      </c>
      <c r="P94" s="14" t="s">
        <v>106</v>
      </c>
      <c r="U94" s="188" t="s">
        <v>515</v>
      </c>
      <c r="V94" s="188"/>
    </row>
    <row r="95" spans="1:22" s="14" customFormat="1" ht="13.5" customHeight="1">
      <c r="A95" s="165" t="s">
        <v>345</v>
      </c>
      <c r="B95" s="165" t="s">
        <v>108</v>
      </c>
      <c r="C95" s="165" t="s">
        <v>109</v>
      </c>
      <c r="D95" s="166" t="s">
        <v>346</v>
      </c>
      <c r="E95" s="167" t="s">
        <v>347</v>
      </c>
      <c r="F95" s="165" t="s">
        <v>112</v>
      </c>
      <c r="G95" s="168">
        <v>3</v>
      </c>
      <c r="H95" s="169"/>
      <c r="I95" s="169"/>
      <c r="J95" s="170">
        <v>0</v>
      </c>
      <c r="K95" s="168">
        <f t="shared" si="10"/>
        <v>0</v>
      </c>
      <c r="L95" s="170">
        <v>0</v>
      </c>
      <c r="M95" s="168">
        <f t="shared" si="11"/>
        <v>0</v>
      </c>
      <c r="N95" s="171">
        <v>21</v>
      </c>
      <c r="O95" s="172">
        <v>4</v>
      </c>
      <c r="P95" s="14" t="s">
        <v>106</v>
      </c>
      <c r="U95" s="188" t="s">
        <v>515</v>
      </c>
      <c r="V95" s="188"/>
    </row>
    <row r="96" spans="1:22" s="14" customFormat="1" ht="13.5" customHeight="1">
      <c r="A96" s="165" t="s">
        <v>348</v>
      </c>
      <c r="B96" s="165" t="s">
        <v>108</v>
      </c>
      <c r="C96" s="165" t="s">
        <v>109</v>
      </c>
      <c r="D96" s="166" t="s">
        <v>349</v>
      </c>
      <c r="E96" s="167" t="s">
        <v>350</v>
      </c>
      <c r="F96" s="165" t="s">
        <v>112</v>
      </c>
      <c r="G96" s="168">
        <v>3</v>
      </c>
      <c r="H96" s="169"/>
      <c r="I96" s="169"/>
      <c r="J96" s="170">
        <v>0</v>
      </c>
      <c r="K96" s="168">
        <f t="shared" si="10"/>
        <v>0</v>
      </c>
      <c r="L96" s="170">
        <v>0</v>
      </c>
      <c r="M96" s="168">
        <f t="shared" si="11"/>
        <v>0</v>
      </c>
      <c r="N96" s="171">
        <v>21</v>
      </c>
      <c r="O96" s="172">
        <v>4</v>
      </c>
      <c r="P96" s="14" t="s">
        <v>106</v>
      </c>
      <c r="U96" s="188" t="s">
        <v>515</v>
      </c>
      <c r="V96" s="188"/>
    </row>
    <row r="97" spans="1:22" s="14" customFormat="1" ht="13.5" customHeight="1">
      <c r="A97" s="173" t="s">
        <v>351</v>
      </c>
      <c r="B97" s="173" t="s">
        <v>124</v>
      </c>
      <c r="C97" s="173" t="s">
        <v>125</v>
      </c>
      <c r="D97" s="174" t="s">
        <v>352</v>
      </c>
      <c r="E97" s="175" t="s">
        <v>353</v>
      </c>
      <c r="F97" s="173" t="s">
        <v>148</v>
      </c>
      <c r="G97" s="176">
        <v>94.2</v>
      </c>
      <c r="H97" s="177"/>
      <c r="I97" s="177"/>
      <c r="J97" s="178">
        <v>0</v>
      </c>
      <c r="K97" s="176">
        <f t="shared" si="10"/>
        <v>0</v>
      </c>
      <c r="L97" s="178">
        <v>0</v>
      </c>
      <c r="M97" s="176">
        <f t="shared" si="11"/>
        <v>0</v>
      </c>
      <c r="N97" s="179">
        <v>21</v>
      </c>
      <c r="O97" s="180">
        <v>8</v>
      </c>
      <c r="P97" s="181" t="s">
        <v>106</v>
      </c>
      <c r="U97" s="188" t="s">
        <v>515</v>
      </c>
      <c r="V97" s="188"/>
    </row>
    <row r="98" spans="1:22" s="14" customFormat="1" ht="13.5" customHeight="1">
      <c r="A98" s="173" t="s">
        <v>354</v>
      </c>
      <c r="B98" s="173" t="s">
        <v>124</v>
      </c>
      <c r="C98" s="173" t="s">
        <v>125</v>
      </c>
      <c r="D98" s="174" t="s">
        <v>355</v>
      </c>
      <c r="E98" s="175" t="s">
        <v>356</v>
      </c>
      <c r="F98" s="173" t="s">
        <v>148</v>
      </c>
      <c r="G98" s="176">
        <v>116.34</v>
      </c>
      <c r="H98" s="177"/>
      <c r="I98" s="177"/>
      <c r="J98" s="178">
        <v>0</v>
      </c>
      <c r="K98" s="176">
        <f t="shared" si="10"/>
        <v>0</v>
      </c>
      <c r="L98" s="178">
        <v>0</v>
      </c>
      <c r="M98" s="176">
        <f t="shared" si="11"/>
        <v>0</v>
      </c>
      <c r="N98" s="179">
        <v>21</v>
      </c>
      <c r="O98" s="180">
        <v>8</v>
      </c>
      <c r="P98" s="181" t="s">
        <v>106</v>
      </c>
      <c r="U98" s="188" t="s">
        <v>515</v>
      </c>
      <c r="V98" s="188"/>
    </row>
    <row r="99" spans="1:22" s="14" customFormat="1" ht="13.5" customHeight="1">
      <c r="A99" s="173" t="s">
        <v>357</v>
      </c>
      <c r="B99" s="173" t="s">
        <v>124</v>
      </c>
      <c r="C99" s="173" t="s">
        <v>125</v>
      </c>
      <c r="D99" s="174" t="s">
        <v>358</v>
      </c>
      <c r="E99" s="175" t="s">
        <v>359</v>
      </c>
      <c r="F99" s="173" t="s">
        <v>148</v>
      </c>
      <c r="G99" s="176">
        <v>121.35</v>
      </c>
      <c r="H99" s="177"/>
      <c r="I99" s="177"/>
      <c r="J99" s="178">
        <v>0</v>
      </c>
      <c r="K99" s="176">
        <f t="shared" si="10"/>
        <v>0</v>
      </c>
      <c r="L99" s="178">
        <v>0</v>
      </c>
      <c r="M99" s="176">
        <f t="shared" si="11"/>
        <v>0</v>
      </c>
      <c r="N99" s="179">
        <v>21</v>
      </c>
      <c r="O99" s="180">
        <v>8</v>
      </c>
      <c r="P99" s="181" t="s">
        <v>106</v>
      </c>
      <c r="U99" s="188" t="s">
        <v>515</v>
      </c>
      <c r="V99" s="188"/>
    </row>
    <row r="100" spans="1:22" s="14" customFormat="1" ht="13.5" customHeight="1">
      <c r="A100" s="173" t="s">
        <v>360</v>
      </c>
      <c r="B100" s="173" t="s">
        <v>124</v>
      </c>
      <c r="C100" s="173" t="s">
        <v>125</v>
      </c>
      <c r="D100" s="174" t="s">
        <v>361</v>
      </c>
      <c r="E100" s="175" t="s">
        <v>362</v>
      </c>
      <c r="F100" s="173" t="s">
        <v>148</v>
      </c>
      <c r="G100" s="176">
        <v>120.55</v>
      </c>
      <c r="H100" s="177"/>
      <c r="I100" s="177"/>
      <c r="J100" s="178">
        <v>0</v>
      </c>
      <c r="K100" s="176">
        <f t="shared" si="10"/>
        <v>0</v>
      </c>
      <c r="L100" s="178">
        <v>0</v>
      </c>
      <c r="M100" s="176">
        <f t="shared" si="11"/>
        <v>0</v>
      </c>
      <c r="N100" s="179">
        <v>21</v>
      </c>
      <c r="O100" s="180">
        <v>8</v>
      </c>
      <c r="P100" s="181" t="s">
        <v>106</v>
      </c>
      <c r="U100" s="188" t="s">
        <v>515</v>
      </c>
      <c r="V100" s="188"/>
    </row>
    <row r="101" spans="1:22" s="14" customFormat="1" ht="13.5" customHeight="1">
      <c r="A101" s="173" t="s">
        <v>363</v>
      </c>
      <c r="B101" s="173" t="s">
        <v>124</v>
      </c>
      <c r="C101" s="173" t="s">
        <v>125</v>
      </c>
      <c r="D101" s="174" t="s">
        <v>364</v>
      </c>
      <c r="E101" s="175" t="s">
        <v>365</v>
      </c>
      <c r="F101" s="173" t="s">
        <v>148</v>
      </c>
      <c r="G101" s="176">
        <v>65.52</v>
      </c>
      <c r="H101" s="177"/>
      <c r="I101" s="177"/>
      <c r="J101" s="178">
        <v>0</v>
      </c>
      <c r="K101" s="176">
        <f t="shared" si="10"/>
        <v>0</v>
      </c>
      <c r="L101" s="178">
        <v>0</v>
      </c>
      <c r="M101" s="176">
        <f t="shared" si="11"/>
        <v>0</v>
      </c>
      <c r="N101" s="179">
        <v>21</v>
      </c>
      <c r="O101" s="180">
        <v>8</v>
      </c>
      <c r="P101" s="181" t="s">
        <v>106</v>
      </c>
      <c r="U101" s="188" t="s">
        <v>515</v>
      </c>
      <c r="V101" s="188"/>
    </row>
    <row r="102" spans="1:22" s="14" customFormat="1" ht="13.5" customHeight="1">
      <c r="A102" s="173" t="s">
        <v>366</v>
      </c>
      <c r="B102" s="173" t="s">
        <v>124</v>
      </c>
      <c r="C102" s="173" t="s">
        <v>125</v>
      </c>
      <c r="D102" s="174" t="s">
        <v>367</v>
      </c>
      <c r="E102" s="175" t="s">
        <v>365</v>
      </c>
      <c r="F102" s="173" t="s">
        <v>148</v>
      </c>
      <c r="G102" s="176">
        <v>44.2</v>
      </c>
      <c r="H102" s="177"/>
      <c r="I102" s="177"/>
      <c r="J102" s="178">
        <v>0</v>
      </c>
      <c r="K102" s="176">
        <f t="shared" si="10"/>
        <v>0</v>
      </c>
      <c r="L102" s="178">
        <v>0</v>
      </c>
      <c r="M102" s="176">
        <f t="shared" si="11"/>
        <v>0</v>
      </c>
      <c r="N102" s="179">
        <v>21</v>
      </c>
      <c r="O102" s="180">
        <v>8</v>
      </c>
      <c r="P102" s="181" t="s">
        <v>106</v>
      </c>
      <c r="U102" s="188" t="s">
        <v>515</v>
      </c>
      <c r="V102" s="188"/>
    </row>
    <row r="103" spans="1:22" s="14" customFormat="1" ht="13.5" customHeight="1">
      <c r="A103" s="173" t="s">
        <v>368</v>
      </c>
      <c r="B103" s="173" t="s">
        <v>124</v>
      </c>
      <c r="C103" s="173" t="s">
        <v>125</v>
      </c>
      <c r="D103" s="174" t="s">
        <v>369</v>
      </c>
      <c r="E103" s="175" t="s">
        <v>370</v>
      </c>
      <c r="F103" s="173" t="s">
        <v>148</v>
      </c>
      <c r="G103" s="176">
        <v>32.7</v>
      </c>
      <c r="H103" s="177"/>
      <c r="I103" s="177"/>
      <c r="J103" s="178">
        <v>0</v>
      </c>
      <c r="K103" s="176">
        <f t="shared" si="10"/>
        <v>0</v>
      </c>
      <c r="L103" s="178">
        <v>0</v>
      </c>
      <c r="M103" s="176">
        <f t="shared" si="11"/>
        <v>0</v>
      </c>
      <c r="N103" s="179">
        <v>21</v>
      </c>
      <c r="O103" s="180">
        <v>8</v>
      </c>
      <c r="P103" s="181" t="s">
        <v>106</v>
      </c>
      <c r="U103" s="188" t="s">
        <v>515</v>
      </c>
      <c r="V103" s="188"/>
    </row>
    <row r="104" spans="1:22" s="14" customFormat="1" ht="13.5" customHeight="1">
      <c r="A104" s="173" t="s">
        <v>371</v>
      </c>
      <c r="B104" s="173" t="s">
        <v>124</v>
      </c>
      <c r="C104" s="173" t="s">
        <v>125</v>
      </c>
      <c r="D104" s="174" t="s">
        <v>372</v>
      </c>
      <c r="E104" s="175" t="s">
        <v>373</v>
      </c>
      <c r="F104" s="173" t="s">
        <v>148</v>
      </c>
      <c r="G104" s="176">
        <v>19.65</v>
      </c>
      <c r="H104" s="177"/>
      <c r="I104" s="177"/>
      <c r="J104" s="178">
        <v>0</v>
      </c>
      <c r="K104" s="176">
        <f t="shared" si="10"/>
        <v>0</v>
      </c>
      <c r="L104" s="178">
        <v>0</v>
      </c>
      <c r="M104" s="176">
        <f t="shared" si="11"/>
        <v>0</v>
      </c>
      <c r="N104" s="179">
        <v>21</v>
      </c>
      <c r="O104" s="180">
        <v>8</v>
      </c>
      <c r="P104" s="181" t="s">
        <v>106</v>
      </c>
      <c r="U104" s="188" t="s">
        <v>515</v>
      </c>
      <c r="V104" s="188"/>
    </row>
    <row r="105" spans="1:22" s="14" customFormat="1" ht="13.5" customHeight="1">
      <c r="A105" s="173" t="s">
        <v>374</v>
      </c>
      <c r="B105" s="173" t="s">
        <v>124</v>
      </c>
      <c r="C105" s="173" t="s">
        <v>125</v>
      </c>
      <c r="D105" s="174" t="s">
        <v>375</v>
      </c>
      <c r="E105" s="175" t="s">
        <v>376</v>
      </c>
      <c r="F105" s="173" t="s">
        <v>148</v>
      </c>
      <c r="G105" s="176">
        <v>9.6</v>
      </c>
      <c r="H105" s="177"/>
      <c r="I105" s="177"/>
      <c r="J105" s="178">
        <v>0</v>
      </c>
      <c r="K105" s="176">
        <f t="shared" si="10"/>
        <v>0</v>
      </c>
      <c r="L105" s="178">
        <v>0</v>
      </c>
      <c r="M105" s="176">
        <f t="shared" si="11"/>
        <v>0</v>
      </c>
      <c r="N105" s="179">
        <v>21</v>
      </c>
      <c r="O105" s="180">
        <v>8</v>
      </c>
      <c r="P105" s="181" t="s">
        <v>106</v>
      </c>
      <c r="U105" s="188" t="s">
        <v>515</v>
      </c>
      <c r="V105" s="188"/>
    </row>
    <row r="106" spans="1:22" s="14" customFormat="1" ht="13.5" customHeight="1">
      <c r="A106" s="173" t="s">
        <v>377</v>
      </c>
      <c r="B106" s="173" t="s">
        <v>124</v>
      </c>
      <c r="C106" s="173" t="s">
        <v>125</v>
      </c>
      <c r="D106" s="174" t="s">
        <v>378</v>
      </c>
      <c r="E106" s="175" t="s">
        <v>379</v>
      </c>
      <c r="F106" s="173" t="s">
        <v>148</v>
      </c>
      <c r="G106" s="176">
        <v>126.71</v>
      </c>
      <c r="H106" s="177"/>
      <c r="I106" s="177"/>
      <c r="J106" s="178">
        <v>0</v>
      </c>
      <c r="K106" s="176">
        <f t="shared" si="10"/>
        <v>0</v>
      </c>
      <c r="L106" s="178">
        <v>0</v>
      </c>
      <c r="M106" s="176">
        <f t="shared" si="11"/>
        <v>0</v>
      </c>
      <c r="N106" s="179">
        <v>21</v>
      </c>
      <c r="O106" s="180">
        <v>8</v>
      </c>
      <c r="P106" s="181" t="s">
        <v>106</v>
      </c>
      <c r="U106" s="188" t="s">
        <v>515</v>
      </c>
      <c r="V106" s="188"/>
    </row>
    <row r="107" spans="1:22" s="14" customFormat="1" ht="13.5" customHeight="1">
      <c r="A107" s="173" t="s">
        <v>380</v>
      </c>
      <c r="B107" s="173" t="s">
        <v>124</v>
      </c>
      <c r="C107" s="173" t="s">
        <v>125</v>
      </c>
      <c r="D107" s="174" t="s">
        <v>381</v>
      </c>
      <c r="E107" s="175" t="s">
        <v>379</v>
      </c>
      <c r="F107" s="173" t="s">
        <v>148</v>
      </c>
      <c r="G107" s="176">
        <v>116.71</v>
      </c>
      <c r="H107" s="177"/>
      <c r="I107" s="177"/>
      <c r="J107" s="178">
        <v>0</v>
      </c>
      <c r="K107" s="176">
        <f t="shared" si="10"/>
        <v>0</v>
      </c>
      <c r="L107" s="178">
        <v>0</v>
      </c>
      <c r="M107" s="176">
        <f t="shared" si="11"/>
        <v>0</v>
      </c>
      <c r="N107" s="179">
        <v>21</v>
      </c>
      <c r="O107" s="180">
        <v>8</v>
      </c>
      <c r="P107" s="181" t="s">
        <v>106</v>
      </c>
      <c r="U107" s="188" t="s">
        <v>515</v>
      </c>
      <c r="V107" s="188"/>
    </row>
    <row r="108" spans="1:22" s="14" customFormat="1" ht="13.5" customHeight="1">
      <c r="A108" s="173" t="s">
        <v>382</v>
      </c>
      <c r="B108" s="173" t="s">
        <v>124</v>
      </c>
      <c r="C108" s="173" t="s">
        <v>125</v>
      </c>
      <c r="D108" s="174" t="s">
        <v>383</v>
      </c>
      <c r="E108" s="175" t="s">
        <v>384</v>
      </c>
      <c r="F108" s="173" t="s">
        <v>148</v>
      </c>
      <c r="G108" s="176">
        <v>8</v>
      </c>
      <c r="H108" s="177"/>
      <c r="I108" s="177"/>
      <c r="J108" s="178">
        <v>0</v>
      </c>
      <c r="K108" s="176">
        <f t="shared" si="10"/>
        <v>0</v>
      </c>
      <c r="L108" s="178">
        <v>0</v>
      </c>
      <c r="M108" s="176">
        <f t="shared" si="11"/>
        <v>0</v>
      </c>
      <c r="N108" s="179">
        <v>21</v>
      </c>
      <c r="O108" s="180">
        <v>8</v>
      </c>
      <c r="P108" s="181" t="s">
        <v>106</v>
      </c>
      <c r="U108" s="188" t="s">
        <v>515</v>
      </c>
      <c r="V108" s="188"/>
    </row>
    <row r="109" spans="1:22" s="14" customFormat="1" ht="13.5" customHeight="1">
      <c r="A109" s="165" t="s">
        <v>385</v>
      </c>
      <c r="B109" s="165" t="s">
        <v>108</v>
      </c>
      <c r="C109" s="165" t="s">
        <v>109</v>
      </c>
      <c r="D109" s="166" t="s">
        <v>386</v>
      </c>
      <c r="E109" s="167" t="s">
        <v>387</v>
      </c>
      <c r="F109" s="165" t="s">
        <v>148</v>
      </c>
      <c r="G109" s="168">
        <v>100.6</v>
      </c>
      <c r="H109" s="169"/>
      <c r="I109" s="169"/>
      <c r="J109" s="170">
        <v>0</v>
      </c>
      <c r="K109" s="168">
        <f t="shared" si="10"/>
        <v>0</v>
      </c>
      <c r="L109" s="170">
        <v>0</v>
      </c>
      <c r="M109" s="168">
        <f t="shared" si="11"/>
        <v>0</v>
      </c>
      <c r="N109" s="171">
        <v>21</v>
      </c>
      <c r="O109" s="172">
        <v>4</v>
      </c>
      <c r="P109" s="14" t="s">
        <v>106</v>
      </c>
      <c r="U109" s="188" t="s">
        <v>515</v>
      </c>
      <c r="V109" s="188"/>
    </row>
    <row r="110" spans="1:22" s="14" customFormat="1" ht="13.5" customHeight="1">
      <c r="A110" s="165" t="s">
        <v>388</v>
      </c>
      <c r="B110" s="165" t="s">
        <v>108</v>
      </c>
      <c r="C110" s="165" t="s">
        <v>109</v>
      </c>
      <c r="D110" s="166" t="s">
        <v>389</v>
      </c>
      <c r="E110" s="167" t="s">
        <v>390</v>
      </c>
      <c r="F110" s="165" t="s">
        <v>148</v>
      </c>
      <c r="G110" s="168">
        <v>158.05</v>
      </c>
      <c r="H110" s="169"/>
      <c r="I110" s="169"/>
      <c r="J110" s="170">
        <v>0</v>
      </c>
      <c r="K110" s="168">
        <f t="shared" si="10"/>
        <v>0</v>
      </c>
      <c r="L110" s="170">
        <v>0</v>
      </c>
      <c r="M110" s="168">
        <f t="shared" si="11"/>
        <v>0</v>
      </c>
      <c r="N110" s="171">
        <v>21</v>
      </c>
      <c r="O110" s="172">
        <v>4</v>
      </c>
      <c r="P110" s="14" t="s">
        <v>106</v>
      </c>
      <c r="U110" s="188" t="s">
        <v>515</v>
      </c>
      <c r="V110" s="188"/>
    </row>
    <row r="111" spans="1:22" s="14" customFormat="1" ht="13.5" customHeight="1">
      <c r="A111" s="165" t="s">
        <v>391</v>
      </c>
      <c r="B111" s="165" t="s">
        <v>108</v>
      </c>
      <c r="C111" s="165" t="s">
        <v>109</v>
      </c>
      <c r="D111" s="166" t="s">
        <v>392</v>
      </c>
      <c r="E111" s="167" t="s">
        <v>393</v>
      </c>
      <c r="F111" s="165" t="s">
        <v>148</v>
      </c>
      <c r="G111" s="168">
        <v>279.29</v>
      </c>
      <c r="H111" s="169"/>
      <c r="I111" s="169"/>
      <c r="J111" s="170">
        <v>0</v>
      </c>
      <c r="K111" s="168">
        <f t="shared" si="10"/>
        <v>0</v>
      </c>
      <c r="L111" s="170">
        <v>0</v>
      </c>
      <c r="M111" s="168">
        <f t="shared" si="11"/>
        <v>0</v>
      </c>
      <c r="N111" s="171">
        <v>21</v>
      </c>
      <c r="O111" s="172">
        <v>4</v>
      </c>
      <c r="P111" s="14" t="s">
        <v>106</v>
      </c>
      <c r="U111" s="188" t="s">
        <v>515</v>
      </c>
      <c r="V111" s="188"/>
    </row>
    <row r="112" spans="1:22" s="14" customFormat="1" ht="13.5" customHeight="1">
      <c r="A112" s="165" t="s">
        <v>394</v>
      </c>
      <c r="B112" s="165" t="s">
        <v>108</v>
      </c>
      <c r="C112" s="165" t="s">
        <v>109</v>
      </c>
      <c r="D112" s="166" t="s">
        <v>395</v>
      </c>
      <c r="E112" s="167" t="s">
        <v>396</v>
      </c>
      <c r="F112" s="165" t="s">
        <v>148</v>
      </c>
      <c r="G112" s="168">
        <v>335.48</v>
      </c>
      <c r="H112" s="169"/>
      <c r="I112" s="169"/>
      <c r="J112" s="170">
        <v>0</v>
      </c>
      <c r="K112" s="168">
        <f t="shared" si="10"/>
        <v>0</v>
      </c>
      <c r="L112" s="170">
        <v>0</v>
      </c>
      <c r="M112" s="168">
        <f t="shared" si="11"/>
        <v>0</v>
      </c>
      <c r="N112" s="171">
        <v>21</v>
      </c>
      <c r="O112" s="172">
        <v>4</v>
      </c>
      <c r="P112" s="14" t="s">
        <v>106</v>
      </c>
      <c r="U112" s="188" t="s">
        <v>515</v>
      </c>
      <c r="V112" s="188"/>
    </row>
    <row r="113" spans="1:22" s="14" customFormat="1" ht="13.5" customHeight="1">
      <c r="A113" s="165" t="s">
        <v>397</v>
      </c>
      <c r="B113" s="165" t="s">
        <v>108</v>
      </c>
      <c r="C113" s="165" t="s">
        <v>109</v>
      </c>
      <c r="D113" s="166" t="s">
        <v>398</v>
      </c>
      <c r="E113" s="167" t="s">
        <v>399</v>
      </c>
      <c r="F113" s="165" t="s">
        <v>148</v>
      </c>
      <c r="G113" s="168">
        <v>136.31</v>
      </c>
      <c r="H113" s="169"/>
      <c r="I113" s="169"/>
      <c r="J113" s="170">
        <v>0</v>
      </c>
      <c r="K113" s="168">
        <f t="shared" si="10"/>
        <v>0</v>
      </c>
      <c r="L113" s="170">
        <v>0</v>
      </c>
      <c r="M113" s="168">
        <f t="shared" si="11"/>
        <v>0</v>
      </c>
      <c r="N113" s="171">
        <v>21</v>
      </c>
      <c r="O113" s="172">
        <v>4</v>
      </c>
      <c r="P113" s="14" t="s">
        <v>106</v>
      </c>
      <c r="U113" s="188" t="s">
        <v>515</v>
      </c>
      <c r="V113" s="188"/>
    </row>
    <row r="114" spans="1:22" s="14" customFormat="1" ht="13.5" customHeight="1">
      <c r="A114" s="165" t="s">
        <v>400</v>
      </c>
      <c r="B114" s="165" t="s">
        <v>108</v>
      </c>
      <c r="C114" s="165" t="s">
        <v>109</v>
      </c>
      <c r="D114" s="166" t="s">
        <v>401</v>
      </c>
      <c r="E114" s="167" t="s">
        <v>402</v>
      </c>
      <c r="F114" s="165" t="s">
        <v>148</v>
      </c>
      <c r="G114" s="168">
        <v>101.5</v>
      </c>
      <c r="H114" s="169"/>
      <c r="I114" s="169"/>
      <c r="J114" s="170">
        <v>0</v>
      </c>
      <c r="K114" s="168">
        <f t="shared" si="10"/>
        <v>0</v>
      </c>
      <c r="L114" s="170">
        <v>0</v>
      </c>
      <c r="M114" s="168">
        <f t="shared" si="11"/>
        <v>0</v>
      </c>
      <c r="N114" s="171">
        <v>21</v>
      </c>
      <c r="O114" s="172">
        <v>4</v>
      </c>
      <c r="P114" s="14" t="s">
        <v>106</v>
      </c>
      <c r="U114" s="188" t="s">
        <v>515</v>
      </c>
      <c r="V114" s="188"/>
    </row>
    <row r="115" spans="1:22" s="14" customFormat="1" ht="13.5" customHeight="1">
      <c r="A115" s="165" t="s">
        <v>403</v>
      </c>
      <c r="B115" s="165" t="s">
        <v>108</v>
      </c>
      <c r="C115" s="165" t="s">
        <v>109</v>
      </c>
      <c r="D115" s="166" t="s">
        <v>404</v>
      </c>
      <c r="E115" s="167" t="s">
        <v>405</v>
      </c>
      <c r="F115" s="165" t="s">
        <v>148</v>
      </c>
      <c r="G115" s="168">
        <v>13</v>
      </c>
      <c r="H115" s="169"/>
      <c r="I115" s="169"/>
      <c r="J115" s="170">
        <v>0</v>
      </c>
      <c r="K115" s="168">
        <f t="shared" si="10"/>
        <v>0</v>
      </c>
      <c r="L115" s="170">
        <v>0</v>
      </c>
      <c r="M115" s="168">
        <f t="shared" si="11"/>
        <v>0</v>
      </c>
      <c r="N115" s="171">
        <v>21</v>
      </c>
      <c r="O115" s="172">
        <v>4</v>
      </c>
      <c r="P115" s="14" t="s">
        <v>106</v>
      </c>
      <c r="U115" s="188" t="s">
        <v>515</v>
      </c>
      <c r="V115" s="188"/>
    </row>
    <row r="116" spans="1:22" s="14" customFormat="1" ht="13.5" customHeight="1">
      <c r="A116" s="165" t="s">
        <v>406</v>
      </c>
      <c r="B116" s="165" t="s">
        <v>108</v>
      </c>
      <c r="C116" s="165" t="s">
        <v>109</v>
      </c>
      <c r="D116" s="166" t="s">
        <v>407</v>
      </c>
      <c r="E116" s="167" t="s">
        <v>408</v>
      </c>
      <c r="F116" s="165" t="s">
        <v>148</v>
      </c>
      <c r="G116" s="168">
        <v>101.5</v>
      </c>
      <c r="H116" s="169"/>
      <c r="I116" s="169"/>
      <c r="J116" s="170">
        <v>0</v>
      </c>
      <c r="K116" s="168">
        <f t="shared" si="10"/>
        <v>0</v>
      </c>
      <c r="L116" s="170">
        <v>0</v>
      </c>
      <c r="M116" s="168">
        <f t="shared" si="11"/>
        <v>0</v>
      </c>
      <c r="N116" s="171">
        <v>21</v>
      </c>
      <c r="O116" s="172">
        <v>4</v>
      </c>
      <c r="P116" s="14" t="s">
        <v>106</v>
      </c>
      <c r="U116" s="188" t="s">
        <v>515</v>
      </c>
      <c r="V116" s="188"/>
    </row>
    <row r="117" spans="1:22" s="14" customFormat="1" ht="13.5" customHeight="1">
      <c r="A117" s="165" t="s">
        <v>409</v>
      </c>
      <c r="B117" s="165" t="s">
        <v>108</v>
      </c>
      <c r="C117" s="165" t="s">
        <v>109</v>
      </c>
      <c r="D117" s="166" t="s">
        <v>410</v>
      </c>
      <c r="E117" s="167" t="s">
        <v>411</v>
      </c>
      <c r="F117" s="165" t="s">
        <v>148</v>
      </c>
      <c r="G117" s="168">
        <v>13</v>
      </c>
      <c r="H117" s="169"/>
      <c r="I117" s="169"/>
      <c r="J117" s="170">
        <v>0</v>
      </c>
      <c r="K117" s="168">
        <f t="shared" si="10"/>
        <v>0</v>
      </c>
      <c r="L117" s="170">
        <v>0</v>
      </c>
      <c r="M117" s="168">
        <f t="shared" si="11"/>
        <v>0</v>
      </c>
      <c r="N117" s="171">
        <v>21</v>
      </c>
      <c r="O117" s="172">
        <v>4</v>
      </c>
      <c r="P117" s="14" t="s">
        <v>106</v>
      </c>
      <c r="U117" s="188" t="s">
        <v>515</v>
      </c>
      <c r="V117" s="188"/>
    </row>
    <row r="118" spans="1:22" s="14" customFormat="1" ht="13.5" customHeight="1">
      <c r="A118" s="165" t="s">
        <v>412</v>
      </c>
      <c r="B118" s="165" t="s">
        <v>108</v>
      </c>
      <c r="C118" s="165" t="s">
        <v>109</v>
      </c>
      <c r="D118" s="166" t="s">
        <v>413</v>
      </c>
      <c r="E118" s="167" t="s">
        <v>414</v>
      </c>
      <c r="F118" s="165" t="s">
        <v>45</v>
      </c>
      <c r="G118" s="168">
        <v>1.56</v>
      </c>
      <c r="H118" s="169"/>
      <c r="I118" s="169"/>
      <c r="J118" s="170">
        <v>0</v>
      </c>
      <c r="K118" s="168">
        <f t="shared" si="10"/>
        <v>0</v>
      </c>
      <c r="L118" s="170">
        <v>0</v>
      </c>
      <c r="M118" s="168">
        <f t="shared" si="11"/>
        <v>0</v>
      </c>
      <c r="N118" s="171">
        <v>21</v>
      </c>
      <c r="O118" s="172">
        <v>4</v>
      </c>
      <c r="P118" s="14" t="s">
        <v>106</v>
      </c>
      <c r="U118" s="188" t="s">
        <v>515</v>
      </c>
      <c r="V118" s="188"/>
    </row>
    <row r="119" spans="2:16" s="135" customFormat="1" ht="12.75" customHeight="1">
      <c r="B119" s="136" t="s">
        <v>62</v>
      </c>
      <c r="D119" s="137" t="s">
        <v>415</v>
      </c>
      <c r="E119" s="137" t="s">
        <v>416</v>
      </c>
      <c r="I119" s="138"/>
      <c r="K119" s="139">
        <f>SUM(K120:K127)</f>
        <v>0</v>
      </c>
      <c r="M119" s="139">
        <f>SUM(M120:M127)</f>
        <v>0</v>
      </c>
      <c r="P119" s="137" t="s">
        <v>105</v>
      </c>
    </row>
    <row r="120" spans="1:22" s="14" customFormat="1" ht="13.5" customHeight="1">
      <c r="A120" s="173" t="s">
        <v>417</v>
      </c>
      <c r="B120" s="173" t="s">
        <v>124</v>
      </c>
      <c r="C120" s="173" t="s">
        <v>125</v>
      </c>
      <c r="D120" s="174" t="s">
        <v>418</v>
      </c>
      <c r="E120" s="175" t="s">
        <v>419</v>
      </c>
      <c r="F120" s="173" t="s">
        <v>165</v>
      </c>
      <c r="G120" s="176">
        <v>1</v>
      </c>
      <c r="H120" s="177"/>
      <c r="I120" s="177"/>
      <c r="J120" s="178">
        <v>0</v>
      </c>
      <c r="K120" s="176">
        <f aca="true" t="shared" si="12" ref="K120:K127">G120*J120</f>
        <v>0</v>
      </c>
      <c r="L120" s="178">
        <v>0</v>
      </c>
      <c r="M120" s="176">
        <f aca="true" t="shared" si="13" ref="M120:M127">G120*L120</f>
        <v>0</v>
      </c>
      <c r="N120" s="179">
        <v>21</v>
      </c>
      <c r="O120" s="180">
        <v>8</v>
      </c>
      <c r="P120" s="181" t="s">
        <v>106</v>
      </c>
      <c r="U120" s="188" t="s">
        <v>515</v>
      </c>
      <c r="V120" s="188"/>
    </row>
    <row r="121" spans="1:22" s="14" customFormat="1" ht="13.5" customHeight="1">
      <c r="A121" s="173" t="s">
        <v>420</v>
      </c>
      <c r="B121" s="173" t="s">
        <v>124</v>
      </c>
      <c r="C121" s="173" t="s">
        <v>125</v>
      </c>
      <c r="D121" s="174" t="s">
        <v>421</v>
      </c>
      <c r="E121" s="175" t="s">
        <v>422</v>
      </c>
      <c r="F121" s="173" t="s">
        <v>165</v>
      </c>
      <c r="G121" s="176">
        <v>1</v>
      </c>
      <c r="H121" s="177"/>
      <c r="I121" s="177"/>
      <c r="J121" s="178">
        <v>0</v>
      </c>
      <c r="K121" s="176">
        <f t="shared" si="12"/>
        <v>0</v>
      </c>
      <c r="L121" s="178">
        <v>0</v>
      </c>
      <c r="M121" s="176">
        <f t="shared" si="13"/>
        <v>0</v>
      </c>
      <c r="N121" s="179">
        <v>21</v>
      </c>
      <c r="O121" s="180">
        <v>8</v>
      </c>
      <c r="P121" s="181" t="s">
        <v>106</v>
      </c>
      <c r="U121" s="188" t="s">
        <v>515</v>
      </c>
      <c r="V121" s="188"/>
    </row>
    <row r="122" spans="1:22" s="14" customFormat="1" ht="13.5" customHeight="1">
      <c r="A122" s="173" t="s">
        <v>423</v>
      </c>
      <c r="B122" s="173" t="s">
        <v>124</v>
      </c>
      <c r="C122" s="173" t="s">
        <v>125</v>
      </c>
      <c r="D122" s="174" t="s">
        <v>424</v>
      </c>
      <c r="E122" s="175" t="s">
        <v>425</v>
      </c>
      <c r="F122" s="173" t="s">
        <v>148</v>
      </c>
      <c r="G122" s="176">
        <v>25.8</v>
      </c>
      <c r="H122" s="177"/>
      <c r="I122" s="177"/>
      <c r="J122" s="178">
        <v>0</v>
      </c>
      <c r="K122" s="176">
        <f t="shared" si="12"/>
        <v>0</v>
      </c>
      <c r="L122" s="178">
        <v>0</v>
      </c>
      <c r="M122" s="176">
        <f t="shared" si="13"/>
        <v>0</v>
      </c>
      <c r="N122" s="179">
        <v>21</v>
      </c>
      <c r="O122" s="180">
        <v>8</v>
      </c>
      <c r="P122" s="181" t="s">
        <v>106</v>
      </c>
      <c r="U122" s="188" t="s">
        <v>515</v>
      </c>
      <c r="V122" s="188"/>
    </row>
    <row r="123" spans="1:22" s="14" customFormat="1" ht="13.5" customHeight="1">
      <c r="A123" s="173" t="s">
        <v>426</v>
      </c>
      <c r="B123" s="173" t="s">
        <v>124</v>
      </c>
      <c r="C123" s="173" t="s">
        <v>125</v>
      </c>
      <c r="D123" s="174" t="s">
        <v>427</v>
      </c>
      <c r="E123" s="175" t="s">
        <v>428</v>
      </c>
      <c r="F123" s="173" t="s">
        <v>165</v>
      </c>
      <c r="G123" s="176">
        <v>12</v>
      </c>
      <c r="H123" s="177"/>
      <c r="I123" s="177"/>
      <c r="J123" s="178">
        <v>0</v>
      </c>
      <c r="K123" s="176">
        <f t="shared" si="12"/>
        <v>0</v>
      </c>
      <c r="L123" s="178">
        <v>0</v>
      </c>
      <c r="M123" s="176">
        <f t="shared" si="13"/>
        <v>0</v>
      </c>
      <c r="N123" s="179">
        <v>21</v>
      </c>
      <c r="O123" s="180">
        <v>8</v>
      </c>
      <c r="P123" s="181" t="s">
        <v>106</v>
      </c>
      <c r="U123" s="188" t="s">
        <v>515</v>
      </c>
      <c r="V123" s="188"/>
    </row>
    <row r="124" spans="1:22" s="14" customFormat="1" ht="13.5" customHeight="1">
      <c r="A124" s="173" t="s">
        <v>271</v>
      </c>
      <c r="B124" s="173" t="s">
        <v>124</v>
      </c>
      <c r="C124" s="173" t="s">
        <v>125</v>
      </c>
      <c r="D124" s="174" t="s">
        <v>429</v>
      </c>
      <c r="E124" s="175" t="s">
        <v>430</v>
      </c>
      <c r="F124" s="173" t="s">
        <v>148</v>
      </c>
      <c r="G124" s="176">
        <v>140</v>
      </c>
      <c r="H124" s="177"/>
      <c r="I124" s="177"/>
      <c r="J124" s="178">
        <v>0</v>
      </c>
      <c r="K124" s="176">
        <f t="shared" si="12"/>
        <v>0</v>
      </c>
      <c r="L124" s="178">
        <v>0</v>
      </c>
      <c r="M124" s="176">
        <f t="shared" si="13"/>
        <v>0</v>
      </c>
      <c r="N124" s="179">
        <v>21</v>
      </c>
      <c r="O124" s="180">
        <v>8</v>
      </c>
      <c r="P124" s="181" t="s">
        <v>106</v>
      </c>
      <c r="U124" s="188" t="s">
        <v>515</v>
      </c>
      <c r="V124" s="188"/>
    </row>
    <row r="125" spans="1:22" s="14" customFormat="1" ht="13.5" customHeight="1">
      <c r="A125" s="165" t="s">
        <v>431</v>
      </c>
      <c r="B125" s="165" t="s">
        <v>108</v>
      </c>
      <c r="C125" s="165" t="s">
        <v>109</v>
      </c>
      <c r="D125" s="166" t="s">
        <v>432</v>
      </c>
      <c r="E125" s="167" t="s">
        <v>433</v>
      </c>
      <c r="F125" s="165" t="s">
        <v>112</v>
      </c>
      <c r="G125" s="168">
        <v>8.5</v>
      </c>
      <c r="H125" s="169"/>
      <c r="I125" s="169"/>
      <c r="J125" s="170">
        <v>0</v>
      </c>
      <c r="K125" s="168">
        <f t="shared" si="12"/>
        <v>0</v>
      </c>
      <c r="L125" s="170">
        <v>0</v>
      </c>
      <c r="M125" s="168">
        <f t="shared" si="13"/>
        <v>0</v>
      </c>
      <c r="N125" s="171">
        <v>21</v>
      </c>
      <c r="O125" s="172">
        <v>4</v>
      </c>
      <c r="P125" s="14" t="s">
        <v>106</v>
      </c>
      <c r="U125" s="188" t="s">
        <v>524</v>
      </c>
      <c r="V125" s="188"/>
    </row>
    <row r="126" spans="1:22" s="14" customFormat="1" ht="13.5" customHeight="1">
      <c r="A126" s="165" t="s">
        <v>434</v>
      </c>
      <c r="B126" s="165" t="s">
        <v>108</v>
      </c>
      <c r="C126" s="165" t="s">
        <v>109</v>
      </c>
      <c r="D126" s="166" t="s">
        <v>435</v>
      </c>
      <c r="E126" s="167" t="s">
        <v>436</v>
      </c>
      <c r="F126" s="165" t="s">
        <v>112</v>
      </c>
      <c r="G126" s="168">
        <v>8.5</v>
      </c>
      <c r="H126" s="169"/>
      <c r="I126" s="169"/>
      <c r="J126" s="170">
        <v>0</v>
      </c>
      <c r="K126" s="168">
        <f t="shared" si="12"/>
        <v>0</v>
      </c>
      <c r="L126" s="170">
        <v>0</v>
      </c>
      <c r="M126" s="168">
        <f t="shared" si="13"/>
        <v>0</v>
      </c>
      <c r="N126" s="171">
        <v>21</v>
      </c>
      <c r="O126" s="172">
        <v>4</v>
      </c>
      <c r="P126" s="14" t="s">
        <v>106</v>
      </c>
      <c r="U126" s="188"/>
      <c r="V126" s="188"/>
    </row>
    <row r="127" spans="1:22" s="14" customFormat="1" ht="13.5" customHeight="1">
      <c r="A127" s="165" t="s">
        <v>437</v>
      </c>
      <c r="B127" s="165" t="s">
        <v>108</v>
      </c>
      <c r="C127" s="165" t="s">
        <v>109</v>
      </c>
      <c r="D127" s="166" t="s">
        <v>438</v>
      </c>
      <c r="E127" s="167" t="s">
        <v>439</v>
      </c>
      <c r="F127" s="165" t="s">
        <v>45</v>
      </c>
      <c r="G127" s="168">
        <v>1.1</v>
      </c>
      <c r="H127" s="169"/>
      <c r="I127" s="169"/>
      <c r="J127" s="170">
        <v>0</v>
      </c>
      <c r="K127" s="168">
        <f t="shared" si="12"/>
        <v>0</v>
      </c>
      <c r="L127" s="170">
        <v>0</v>
      </c>
      <c r="M127" s="168">
        <f t="shared" si="13"/>
        <v>0</v>
      </c>
      <c r="N127" s="171">
        <v>21</v>
      </c>
      <c r="O127" s="172">
        <v>4</v>
      </c>
      <c r="P127" s="14" t="s">
        <v>106</v>
      </c>
      <c r="U127" s="188"/>
      <c r="V127" s="188"/>
    </row>
    <row r="128" spans="2:16" s="135" customFormat="1" ht="12.75" customHeight="1">
      <c r="B128" s="136" t="s">
        <v>62</v>
      </c>
      <c r="D128" s="137" t="s">
        <v>440</v>
      </c>
      <c r="E128" s="137" t="s">
        <v>441</v>
      </c>
      <c r="I128" s="138"/>
      <c r="K128" s="139">
        <f>SUM(K129:K132)</f>
        <v>0</v>
      </c>
      <c r="M128" s="139">
        <f>SUM(M129:M132)</f>
        <v>0</v>
      </c>
      <c r="P128" s="137" t="s">
        <v>105</v>
      </c>
    </row>
    <row r="129" spans="1:22" s="14" customFormat="1" ht="13.5" customHeight="1">
      <c r="A129" s="173" t="s">
        <v>442</v>
      </c>
      <c r="B129" s="173" t="s">
        <v>124</v>
      </c>
      <c r="C129" s="173" t="s">
        <v>125</v>
      </c>
      <c r="D129" s="174" t="s">
        <v>443</v>
      </c>
      <c r="E129" s="175" t="s">
        <v>444</v>
      </c>
      <c r="F129" s="173" t="s">
        <v>172</v>
      </c>
      <c r="G129" s="176">
        <v>1</v>
      </c>
      <c r="H129" s="177"/>
      <c r="I129" s="177"/>
      <c r="J129" s="178">
        <v>0</v>
      </c>
      <c r="K129" s="176">
        <f>G129*J129</f>
        <v>0</v>
      </c>
      <c r="L129" s="178">
        <v>0</v>
      </c>
      <c r="M129" s="176">
        <f>G129*L129</f>
        <v>0</v>
      </c>
      <c r="N129" s="179">
        <v>21</v>
      </c>
      <c r="O129" s="180">
        <v>8</v>
      </c>
      <c r="P129" s="181" t="s">
        <v>106</v>
      </c>
      <c r="U129" s="188" t="s">
        <v>528</v>
      </c>
      <c r="V129" s="188"/>
    </row>
    <row r="130" spans="1:22" s="14" customFormat="1" ht="13.5" customHeight="1">
      <c r="A130" s="165" t="s">
        <v>445</v>
      </c>
      <c r="B130" s="165" t="s">
        <v>108</v>
      </c>
      <c r="C130" s="165" t="s">
        <v>109</v>
      </c>
      <c r="D130" s="166" t="s">
        <v>446</v>
      </c>
      <c r="E130" s="167" t="s">
        <v>447</v>
      </c>
      <c r="F130" s="165" t="s">
        <v>165</v>
      </c>
      <c r="G130" s="168">
        <v>4</v>
      </c>
      <c r="H130" s="169"/>
      <c r="I130" s="169"/>
      <c r="J130" s="170">
        <v>0</v>
      </c>
      <c r="K130" s="168">
        <f>G130*J130</f>
        <v>0</v>
      </c>
      <c r="L130" s="170">
        <v>0</v>
      </c>
      <c r="M130" s="168">
        <f>G130*L130</f>
        <v>0</v>
      </c>
      <c r="N130" s="171">
        <v>21</v>
      </c>
      <c r="O130" s="172">
        <v>4</v>
      </c>
      <c r="P130" s="14" t="s">
        <v>106</v>
      </c>
      <c r="U130" s="188" t="s">
        <v>515</v>
      </c>
      <c r="V130" s="188"/>
    </row>
    <row r="131" spans="1:22" s="14" customFormat="1" ht="13.5" customHeight="1">
      <c r="A131" s="165" t="s">
        <v>448</v>
      </c>
      <c r="B131" s="165" t="s">
        <v>108</v>
      </c>
      <c r="C131" s="165" t="s">
        <v>109</v>
      </c>
      <c r="D131" s="166" t="s">
        <v>449</v>
      </c>
      <c r="E131" s="167" t="s">
        <v>450</v>
      </c>
      <c r="F131" s="165" t="s">
        <v>165</v>
      </c>
      <c r="G131" s="168">
        <v>8</v>
      </c>
      <c r="H131" s="169"/>
      <c r="I131" s="169"/>
      <c r="J131" s="170">
        <v>0</v>
      </c>
      <c r="K131" s="168">
        <f>G131*J131</f>
        <v>0</v>
      </c>
      <c r="L131" s="170">
        <v>0</v>
      </c>
      <c r="M131" s="168">
        <f>G131*L131</f>
        <v>0</v>
      </c>
      <c r="N131" s="171">
        <v>21</v>
      </c>
      <c r="O131" s="172">
        <v>4</v>
      </c>
      <c r="P131" s="14" t="s">
        <v>106</v>
      </c>
      <c r="U131" s="188" t="s">
        <v>515</v>
      </c>
      <c r="V131" s="188"/>
    </row>
    <row r="132" spans="1:22" s="14" customFormat="1" ht="13.5" customHeight="1">
      <c r="A132" s="165" t="s">
        <v>451</v>
      </c>
      <c r="B132" s="165" t="s">
        <v>108</v>
      </c>
      <c r="C132" s="165" t="s">
        <v>109</v>
      </c>
      <c r="D132" s="166" t="s">
        <v>452</v>
      </c>
      <c r="E132" s="167" t="s">
        <v>453</v>
      </c>
      <c r="F132" s="165" t="s">
        <v>45</v>
      </c>
      <c r="G132" s="168">
        <v>1.81</v>
      </c>
      <c r="H132" s="169"/>
      <c r="I132" s="169"/>
      <c r="J132" s="170">
        <v>0</v>
      </c>
      <c r="K132" s="168">
        <f>G132*J132</f>
        <v>0</v>
      </c>
      <c r="L132" s="170">
        <v>0</v>
      </c>
      <c r="M132" s="168">
        <f>G132*L132</f>
        <v>0</v>
      </c>
      <c r="N132" s="171">
        <v>21</v>
      </c>
      <c r="O132" s="172">
        <v>4</v>
      </c>
      <c r="P132" s="14" t="s">
        <v>106</v>
      </c>
      <c r="U132" s="188"/>
      <c r="V132" s="188"/>
    </row>
    <row r="133" spans="2:16" s="135" customFormat="1" ht="12.75" customHeight="1">
      <c r="B133" s="136" t="s">
        <v>62</v>
      </c>
      <c r="D133" s="137" t="s">
        <v>454</v>
      </c>
      <c r="E133" s="137" t="s">
        <v>455</v>
      </c>
      <c r="I133" s="138"/>
      <c r="K133" s="139">
        <f>SUM(K134:K136)</f>
        <v>0</v>
      </c>
      <c r="M133" s="139">
        <f>SUM(M134:M136)</f>
        <v>0</v>
      </c>
      <c r="P133" s="137" t="s">
        <v>105</v>
      </c>
    </row>
    <row r="134" spans="1:22" s="14" customFormat="1" ht="24" customHeight="1">
      <c r="A134" s="165" t="s">
        <v>456</v>
      </c>
      <c r="B134" s="165" t="s">
        <v>108</v>
      </c>
      <c r="C134" s="165" t="s">
        <v>109</v>
      </c>
      <c r="D134" s="166" t="s">
        <v>457</v>
      </c>
      <c r="E134" s="167" t="s">
        <v>458</v>
      </c>
      <c r="F134" s="165" t="s">
        <v>112</v>
      </c>
      <c r="G134" s="168">
        <v>36.63</v>
      </c>
      <c r="H134" s="169"/>
      <c r="I134" s="169"/>
      <c r="J134" s="170">
        <v>0</v>
      </c>
      <c r="K134" s="168">
        <f>G134*J134</f>
        <v>0</v>
      </c>
      <c r="L134" s="170">
        <v>0</v>
      </c>
      <c r="M134" s="168">
        <f>G134*L134</f>
        <v>0</v>
      </c>
      <c r="N134" s="171">
        <v>21</v>
      </c>
      <c r="O134" s="172">
        <v>4</v>
      </c>
      <c r="P134" s="14" t="s">
        <v>106</v>
      </c>
      <c r="U134" s="188" t="s">
        <v>528</v>
      </c>
      <c r="V134" s="188"/>
    </row>
    <row r="135" spans="1:22" s="14" customFormat="1" ht="24" customHeight="1">
      <c r="A135" s="165" t="s">
        <v>459</v>
      </c>
      <c r="B135" s="165" t="s">
        <v>108</v>
      </c>
      <c r="C135" s="165" t="s">
        <v>109</v>
      </c>
      <c r="D135" s="166" t="s">
        <v>460</v>
      </c>
      <c r="E135" s="167" t="s">
        <v>461</v>
      </c>
      <c r="F135" s="165" t="s">
        <v>112</v>
      </c>
      <c r="G135" s="168">
        <v>39.63</v>
      </c>
      <c r="H135" s="169"/>
      <c r="I135" s="169"/>
      <c r="J135" s="170">
        <v>0</v>
      </c>
      <c r="K135" s="168">
        <f>G135*J135</f>
        <v>0</v>
      </c>
      <c r="L135" s="170">
        <v>0</v>
      </c>
      <c r="M135" s="168">
        <f>G135*L135</f>
        <v>0</v>
      </c>
      <c r="N135" s="171">
        <v>21</v>
      </c>
      <c r="O135" s="172">
        <v>4</v>
      </c>
      <c r="P135" s="14" t="s">
        <v>106</v>
      </c>
      <c r="U135" s="188" t="s">
        <v>528</v>
      </c>
      <c r="V135" s="188"/>
    </row>
    <row r="136" spans="1:22" s="14" customFormat="1" ht="13.5" customHeight="1">
      <c r="A136" s="165" t="s">
        <v>462</v>
      </c>
      <c r="B136" s="165" t="s">
        <v>108</v>
      </c>
      <c r="C136" s="165" t="s">
        <v>109</v>
      </c>
      <c r="D136" s="166" t="s">
        <v>463</v>
      </c>
      <c r="E136" s="167" t="s">
        <v>464</v>
      </c>
      <c r="F136" s="165" t="s">
        <v>112</v>
      </c>
      <c r="G136" s="168">
        <v>1872.35</v>
      </c>
      <c r="H136" s="169"/>
      <c r="I136" s="169"/>
      <c r="J136" s="170">
        <v>0</v>
      </c>
      <c r="K136" s="168">
        <f>G136*J136</f>
        <v>0</v>
      </c>
      <c r="L136" s="170">
        <v>0</v>
      </c>
      <c r="M136" s="168">
        <f>G136*L136</f>
        <v>0</v>
      </c>
      <c r="N136" s="171">
        <v>21</v>
      </c>
      <c r="O136" s="172">
        <v>4</v>
      </c>
      <c r="P136" s="14" t="s">
        <v>106</v>
      </c>
      <c r="U136" s="188" t="s">
        <v>528</v>
      </c>
      <c r="V136" s="188"/>
    </row>
    <row r="137" spans="2:16" s="135" customFormat="1" ht="12.75" customHeight="1">
      <c r="B137" s="136" t="s">
        <v>62</v>
      </c>
      <c r="D137" s="137" t="s">
        <v>465</v>
      </c>
      <c r="E137" s="137" t="s">
        <v>466</v>
      </c>
      <c r="I137" s="138"/>
      <c r="K137" s="139">
        <f>SUM(K138:K139)</f>
        <v>0</v>
      </c>
      <c r="M137" s="139">
        <f>SUM(M138:M139)</f>
        <v>0</v>
      </c>
      <c r="P137" s="137" t="s">
        <v>105</v>
      </c>
    </row>
    <row r="138" spans="1:22" s="14" customFormat="1" ht="13.5" customHeight="1">
      <c r="A138" s="165" t="s">
        <v>467</v>
      </c>
      <c r="B138" s="165" t="s">
        <v>108</v>
      </c>
      <c r="C138" s="165" t="s">
        <v>109</v>
      </c>
      <c r="D138" s="166" t="s">
        <v>468</v>
      </c>
      <c r="E138" s="167" t="s">
        <v>469</v>
      </c>
      <c r="F138" s="165" t="s">
        <v>112</v>
      </c>
      <c r="G138" s="168">
        <v>676.21</v>
      </c>
      <c r="H138" s="169"/>
      <c r="I138" s="169"/>
      <c r="J138" s="170">
        <v>0</v>
      </c>
      <c r="K138" s="168">
        <f>G138*J138</f>
        <v>0</v>
      </c>
      <c r="L138" s="170">
        <v>0</v>
      </c>
      <c r="M138" s="168">
        <f>G138*L138</f>
        <v>0</v>
      </c>
      <c r="N138" s="171">
        <v>21</v>
      </c>
      <c r="O138" s="172">
        <v>4</v>
      </c>
      <c r="P138" s="14" t="s">
        <v>106</v>
      </c>
      <c r="U138" s="188" t="s">
        <v>515</v>
      </c>
      <c r="V138" s="188"/>
    </row>
    <row r="139" spans="2:16" s="135" customFormat="1" ht="12.75" customHeight="1">
      <c r="B139" s="140" t="s">
        <v>62</v>
      </c>
      <c r="D139" s="141" t="s">
        <v>124</v>
      </c>
      <c r="E139" s="141" t="s">
        <v>470</v>
      </c>
      <c r="P139" s="141" t="s">
        <v>106</v>
      </c>
    </row>
    <row r="140" spans="2:16" s="135" customFormat="1" ht="12.75" customHeight="1">
      <c r="B140" s="136" t="s">
        <v>62</v>
      </c>
      <c r="D140" s="137" t="s">
        <v>471</v>
      </c>
      <c r="E140" s="137" t="s">
        <v>472</v>
      </c>
      <c r="I140" s="138"/>
      <c r="K140" s="139">
        <f>K141</f>
        <v>0</v>
      </c>
      <c r="M140" s="139">
        <f>M141</f>
        <v>0</v>
      </c>
      <c r="P140" s="137" t="s">
        <v>105</v>
      </c>
    </row>
    <row r="141" spans="1:22" s="14" customFormat="1" ht="13.5" customHeight="1">
      <c r="A141" s="173" t="s">
        <v>473</v>
      </c>
      <c r="B141" s="173" t="s">
        <v>124</v>
      </c>
      <c r="C141" s="173" t="s">
        <v>125</v>
      </c>
      <c r="D141" s="174" t="s">
        <v>474</v>
      </c>
      <c r="E141" s="175" t="s">
        <v>475</v>
      </c>
      <c r="F141" s="173" t="s">
        <v>172</v>
      </c>
      <c r="G141" s="176">
        <v>1</v>
      </c>
      <c r="H141" s="177"/>
      <c r="I141" s="177"/>
      <c r="J141" s="178">
        <v>0</v>
      </c>
      <c r="K141" s="176">
        <f>G141*J141</f>
        <v>0</v>
      </c>
      <c r="L141" s="178">
        <v>0</v>
      </c>
      <c r="M141" s="176">
        <f>G141*L141</f>
        <v>0</v>
      </c>
      <c r="N141" s="179">
        <v>21</v>
      </c>
      <c r="O141" s="180">
        <v>8</v>
      </c>
      <c r="P141" s="181" t="s">
        <v>106</v>
      </c>
      <c r="U141" s="188" t="s">
        <v>528</v>
      </c>
      <c r="V141" s="188"/>
    </row>
    <row r="142" spans="5:13" s="148" customFormat="1" ht="12.75" customHeight="1">
      <c r="E142" s="149" t="s">
        <v>87</v>
      </c>
      <c r="I142" s="150"/>
      <c r="K142" s="151">
        <f>K14+K25+K29+K53+K60+K84+K88+K91+K119+K128+K133+K137+K140</f>
        <v>41.5363476</v>
      </c>
      <c r="M142" s="151">
        <f>M14+M25+M29+M53+M60+M84+M88+M91+M119+M128+M133+M137+M140</f>
        <v>14.09569</v>
      </c>
    </row>
  </sheetData>
  <sheetProtection/>
  <mergeCells count="2">
    <mergeCell ref="U11:U12"/>
    <mergeCell ref="V11:V12"/>
  </mergeCells>
  <printOptions horizontalCentered="1"/>
  <pageMargins left="0.5905511975288391" right="0.5905511975288391" top="0.5905511975288391" bottom="0.5905511975288391" header="0" footer="0"/>
  <pageSetup fitToHeight="999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 customHeight="1"/>
  <cols>
    <col min="1" max="16384" width="9.00390625" style="1" customWidth="1"/>
  </cols>
  <sheetData/>
  <sheetProtection/>
  <printOptions/>
  <pageMargins left="0.699999988079071" right="0.699999988079071" top="0.75" bottom="0.75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Znojmoinvesta, s.r.o.</cp:lastModifiedBy>
  <dcterms:created xsi:type="dcterms:W3CDTF">2018-03-16T07:46:53Z</dcterms:created>
  <dcterms:modified xsi:type="dcterms:W3CDTF">2018-03-16T13:16:08Z</dcterms:modified>
  <cp:category/>
  <cp:version/>
  <cp:contentType/>
  <cp:contentStatus/>
</cp:coreProperties>
</file>