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516" yWindow="588" windowWidth="18876" windowHeight="8940" activeTab="1"/>
  </bookViews>
  <sheets>
    <sheet name="Rekapitulace stavby" sheetId="1" r:id="rId1"/>
    <sheet name="17-SO086-1 - SO 103 Podze..." sheetId="2" r:id="rId2"/>
    <sheet name="Pokyny pro vyplnění" sheetId="3" r:id="rId3"/>
  </sheets>
  <definedNames>
    <definedName name="_xlnm._FilterDatabase" localSheetId="1" hidden="1">'17-SO086-1 - SO 103 Podze...'!$C$98:$K$519</definedName>
    <definedName name="_xlnm.Print_Area" localSheetId="1">'17-SO086-1 - SO 103 Podze...'!$C$4:$J$36,'17-SO086-1 - SO 103 Podze...'!$C$42:$J$80,'17-SO086-1 - SO 103 Podze...'!$C$86:$K$519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'17-SO086-1 - SO 103 Podze...'!$98:$98</definedName>
  </definedNames>
  <calcPr calcId="144525"/>
</workbook>
</file>

<file path=xl/sharedStrings.xml><?xml version="1.0" encoding="utf-8"?>
<sst xmlns="http://schemas.openxmlformats.org/spreadsheetml/2006/main" count="5268" uniqueCount="1040">
  <si>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</si>
  <si>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</si>
  <si>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</si>
  <si>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</si>
  <si>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</si>
  <si>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</si>
  <si>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</si>
  <si>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{e2452787-5610-4078-9eef-2a306d6d7054}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</si>
  <si>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</si>
  <si>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</si>
  <si>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</si>
  <si>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</si>
  <si>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</si>
  <si>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</si>
  <si>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</si>
  <si>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</si>
  <si>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17-SO086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</si>
  <si>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</si>
  <si>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</si>
  <si>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Gymnazium a Obchodní akademie Bučovice, Součkova 500</t>
  </si>
  <si>
    <t>0,1</t>
  </si>
  <si>
    <t>KSO:</t>
  </si>
  <si>
    <t/>
  </si>
  <si>
    <t>CC-CZ:</t>
  </si>
  <si>
    <t>1</t>
  </si>
  <si>
    <t>Místo:</t>
  </si>
  <si>
    <t>Bučovice</t>
  </si>
  <si>
    <t>Datum:</t>
  </si>
  <si>
    <t>3. 8. 2013</t>
  </si>
  <si>
    <t>10</t>
  </si>
  <si>
    <t>100</t>
  </si>
  <si>
    <t>Zadavatel:</t>
  </si>
  <si>
    <t>IČ:</t>
  </si>
  <si>
    <t>Gymnazium a Obchodní akademie Bučovice</t>
  </si>
  <si>
    <t>DIČ:</t>
  </si>
  <si>
    <t>Uchazeč:</t>
  </si>
  <si>
    <t>Vyplň údaj</t>
  </si>
  <si>
    <t>Projektant:</t>
  </si>
  <si>
    <t>Ing. Bohdan Tišer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</si>
  <si>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</si>
  <si>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</si>
  <si>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</si>
  <si>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</si>
  <si>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</si>
  <si>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</si>
  <si>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</si>
  <si>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</si>
  <si>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</si>
  <si>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</si>
  <si>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</si>
  <si>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</si>
  <si>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</si>
  <si>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</si>
  <si>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</si>
  <si>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</si>
  <si>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</si>
  <si>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</si>
  <si>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</si>
  <si>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</si>
  <si>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</si>
  <si>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</si>
  <si>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</si>
  <si>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</si>
  <si>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</si>
  <si>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</si>
  <si>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</si>
  <si>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</si>
  <si>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</si>
  <si>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</si>
  <si>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</si>
  <si>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</si>
  <si>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</si>
  <si>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</si>
  <si>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</si>
  <si>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</si>
  <si>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</si>
  <si>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</si>
  <si>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</si>
  <si>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</si>
  <si>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</si>
  <si>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17-SO086-1</t>
  </si>
  <si>
    <t>SO 103 Podzemní spojovací chodba</t>
  </si>
  <si>
    <t>STA</t>
  </si>
  <si>
    <t>{6fe904ee-042b-4e87-8ba3-1ee5a930ad9c}</t>
  </si>
  <si>
    <t>801 32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</si>
  <si>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</si>
  <si>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</si>
  <si>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</si>
  <si>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</si>
  <si>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</si>
  <si>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</si>
  <si>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</si>
  <si>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</si>
  <si>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17-SO086-1 - SO 103 Podzemní spojovací chodba</t>
  </si>
  <si>
    <t>12632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</si>
  <si>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</si>
  <si>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</si>
  <si>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</si>
  <si>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</si>
  <si>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</si>
  <si>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</si>
  <si>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</si>
  <si>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</si>
  <si>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</si>
  <si>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</si>
  <si>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</si>
  <si>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</si>
  <si>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</si>
  <si>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9.1 -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</si>
  <si>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</si>
  <si>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</si>
  <si>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</si>
  <si>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</si>
  <si>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731 - Ústřední vytápění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</si>
  <si>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</si>
  <si>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</si>
  <si>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</si>
  <si>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</si>
  <si>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</si>
  <si>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</si>
  <si>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</si>
  <si>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</si>
  <si>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</si>
  <si>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</si>
  <si>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</si>
  <si>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</si>
  <si>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</si>
  <si>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</si>
  <si>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</si>
  <si>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</si>
  <si>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</si>
  <si>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</si>
  <si>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</si>
  <si>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</si>
  <si>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</si>
  <si>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</si>
  <si>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</si>
  <si>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</si>
  <si>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</si>
  <si>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</si>
  <si>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</si>
  <si>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</si>
  <si>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113107123</t>
  </si>
  <si>
    <t>Odstranění podkladu pl do 50 m2 z kameniva drceného tl 300 mm</t>
  </si>
  <si>
    <t>m2</t>
  </si>
  <si>
    <t>CS ÚRS 2017 01</t>
  </si>
  <si>
    <t>4</t>
  </si>
  <si>
    <t>343501282</t>
  </si>
  <si>
    <t>VV</t>
  </si>
  <si>
    <t>1.PP - stáv. stav, řezy stáv. stav - skladba 1</t>
  </si>
  <si>
    <t>xxxxxxxxxxxxxxxxxxxxxxxxxxxxxxxxxxxxxxxxxx</t>
  </si>
  <si>
    <t>(5,10-2,96)*6,00                         "předpoklad</t>
  </si>
  <si>
    <t>113107130</t>
  </si>
  <si>
    <t>Odstranění podkladu pl do 50 m2 z betonu prostého tl 100 mm</t>
  </si>
  <si>
    <t>-730306959</t>
  </si>
  <si>
    <t>xxxxxxxxxxxxxxxxxxxxxxxxxxxxxxxxxxxx</t>
  </si>
  <si>
    <t>5,10*10,45                    "předpoklad</t>
  </si>
  <si>
    <t>-0,41*1,62</t>
  </si>
  <si>
    <t>Součet</t>
  </si>
  <si>
    <t>3</t>
  </si>
  <si>
    <t>113107135</t>
  </si>
  <si>
    <t>Odstranění podkladu pl do 50 m2 z betonu vyztuženého sítěmi tl 100 mm</t>
  </si>
  <si>
    <t>-1132164350</t>
  </si>
  <si>
    <t>5,10*6,00                    "předpoklad</t>
  </si>
  <si>
    <t>113107142</t>
  </si>
  <si>
    <t>Odstranění podkladu pl do 50 m2 živičných tl 100 mm</t>
  </si>
  <si>
    <t>-324011872</t>
  </si>
  <si>
    <t xml:space="preserve">5,10*6,00    </t>
  </si>
  <si>
    <t>5</t>
  </si>
  <si>
    <t>113202111</t>
  </si>
  <si>
    <t>Vytrhání obrub krajníků obrubníků stojatých</t>
  </si>
  <si>
    <t>m</t>
  </si>
  <si>
    <t>43774837</t>
  </si>
  <si>
    <t>6,00</t>
  </si>
  <si>
    <t>6</t>
  </si>
  <si>
    <t>113204111</t>
  </si>
  <si>
    <t>Vytrhání obrub záhonových</t>
  </si>
  <si>
    <t>1075194026</t>
  </si>
  <si>
    <t>5,10                     "u okap. chodníku</t>
  </si>
  <si>
    <t>7</t>
  </si>
  <si>
    <t>121101101</t>
  </si>
  <si>
    <t>Sejmutí ornice s přemístěním na vzdálenost do 50 m</t>
  </si>
  <si>
    <t>m3</t>
  </si>
  <si>
    <t>47812724</t>
  </si>
  <si>
    <t>0,225*5,10*3,93                  "stávající zatravněná plocha</t>
  </si>
  <si>
    <t>8</t>
  </si>
  <si>
    <t>131201201</t>
  </si>
  <si>
    <t>Hloubení jam zapažených v hornině tř. 3 objemu do 100 m3</t>
  </si>
  <si>
    <t>1298402810</t>
  </si>
  <si>
    <t>4,60*2,90*10,04                   "-2,70 až -5,60</t>
  </si>
  <si>
    <t>4,13*2,90*0,41</t>
  </si>
  <si>
    <t>-2,96*2,40*10,04                 "odpočet chodby -2,70 až -5,10</t>
  </si>
  <si>
    <t>-2,31*2,40*0,41</t>
  </si>
  <si>
    <t>-0,60*0,50*(10,45+10,04)     "odpočet vybouraných základů</t>
  </si>
  <si>
    <t>59,101*0,80                         "80% strojně</t>
  </si>
  <si>
    <t>9</t>
  </si>
  <si>
    <t>131203101</t>
  </si>
  <si>
    <t>Hloubení jam ručním nebo pneum nářadím v soudržných horninách tř. 3</t>
  </si>
  <si>
    <t>-1653908386</t>
  </si>
  <si>
    <t>59,101*0,20                         "20% ruční dokopání</t>
  </si>
  <si>
    <t>151101201</t>
  </si>
  <si>
    <t>Zřízení příložného pažení stěn výkopu hl do 4 m</t>
  </si>
  <si>
    <t>-345482865</t>
  </si>
  <si>
    <t>3,45*(10,45+10,04)</t>
  </si>
  <si>
    <t>11</t>
  </si>
  <si>
    <t>151101211</t>
  </si>
  <si>
    <t>Odstranění příložného pažení stěn hl do 4 m</t>
  </si>
  <si>
    <t>-447955667</t>
  </si>
  <si>
    <t>12</t>
  </si>
  <si>
    <t>151101301</t>
  </si>
  <si>
    <t>Zřízení rozepření stěn při pažení příložném hl do 4 m</t>
  </si>
  <si>
    <t>-2039132192</t>
  </si>
  <si>
    <t>4,60*3,45*10,04                   "-2,15 až -5,60</t>
  </si>
  <si>
    <t>4,13*3,45*0,41</t>
  </si>
  <si>
    <t>13</t>
  </si>
  <si>
    <t>151101311</t>
  </si>
  <si>
    <t>Odstranění rozepření stěn při pažení příložném hl do 4 m</t>
  </si>
  <si>
    <t>-710180575</t>
  </si>
  <si>
    <t>14</t>
  </si>
  <si>
    <t>161101102</t>
  </si>
  <si>
    <t>Svislé přemístění výkopku z horniny tř. 1 až 4 hl výkopu do 4 m</t>
  </si>
  <si>
    <t>1076924611</t>
  </si>
  <si>
    <t>59,101</t>
  </si>
  <si>
    <t>162701105</t>
  </si>
  <si>
    <t>Vodorovné přemístění do 10000 m výkopku/sypaniny z horniny tř. 1 až 4</t>
  </si>
  <si>
    <t>1591122774</t>
  </si>
  <si>
    <t>47,281+11,82               "celkový výkop</t>
  </si>
  <si>
    <t>-51,635                         "odpočet zásypu</t>
  </si>
  <si>
    <t>16</t>
  </si>
  <si>
    <t>162701109</t>
  </si>
  <si>
    <t>Příplatek k vodorovnému přemístění výkopku/sypaniny z horniny tř. 1 až 4 ZKD 1000 m přes 10000 m</t>
  </si>
  <si>
    <t>1884294304</t>
  </si>
  <si>
    <t>7,466*5</t>
  </si>
  <si>
    <t>17</t>
  </si>
  <si>
    <t>171201211</t>
  </si>
  <si>
    <t>Poplatek za uložení odpadu ze sypaniny na skládce (skládkovné)</t>
  </si>
  <si>
    <t>t</t>
  </si>
  <si>
    <t>141932074</t>
  </si>
  <si>
    <t>7,466*1,45</t>
  </si>
  <si>
    <t>18</t>
  </si>
  <si>
    <t>174101101</t>
  </si>
  <si>
    <t>Zásyp jam, šachet rýh nebo kolem objektů sypaninou se zhutněním</t>
  </si>
  <si>
    <t>-14244856</t>
  </si>
  <si>
    <t>0,90*2,80*(10,04+10,45)</t>
  </si>
  <si>
    <t>19</t>
  </si>
  <si>
    <t>181301103</t>
  </si>
  <si>
    <t>Rozprostření ornice tl vrstvy do 200 mm pl do 500 m2 v rovině nebo ve svahu do 1:5</t>
  </si>
  <si>
    <t>-401763654</t>
  </si>
  <si>
    <t>5,10*3,93                  "stávající zatravněná plocha</t>
  </si>
  <si>
    <t>20</t>
  </si>
  <si>
    <t>181411131</t>
  </si>
  <si>
    <t>Založení parkového trávníku výsevem plochy do 1000 m2 v rovině a ve svahu do 1:5</t>
  </si>
  <si>
    <t>1597533602</t>
  </si>
  <si>
    <t>5,10*3,93                  "původní  zatravněná plocha</t>
  </si>
  <si>
    <t>M</t>
  </si>
  <si>
    <t>005724100</t>
  </si>
  <si>
    <t>osivo směs travní parková</t>
  </si>
  <si>
    <t>kg</t>
  </si>
  <si>
    <t>111573416</t>
  </si>
  <si>
    <t>20,043*0,025*1,05</t>
  </si>
  <si>
    <t>Zakládání</t>
  </si>
  <si>
    <t>22</t>
  </si>
  <si>
    <t>271572211</t>
  </si>
  <si>
    <t>Násyp pod základové konstrukce se zhutněním z netříděného štěrkopísku</t>
  </si>
  <si>
    <t>1602863545</t>
  </si>
  <si>
    <t>2,86*0,20*10,04                      "-5,60 až -5,40</t>
  </si>
  <si>
    <t>2,31*0,20*0,41</t>
  </si>
  <si>
    <t>23</t>
  </si>
  <si>
    <t>273313511</t>
  </si>
  <si>
    <t>Základové desky z betonu tř. C 12/15</t>
  </si>
  <si>
    <t>1697621790</t>
  </si>
  <si>
    <t>podkladní beton pod ŽB desku</t>
  </si>
  <si>
    <t>xxxxxxxxxxxxxxxxxxxxxxxxxxxxxxx</t>
  </si>
  <si>
    <t>2,56*0,10*10,04                      "-5,40 až -5,30</t>
  </si>
  <si>
    <t>2,16*0,10*0,41</t>
  </si>
  <si>
    <t>24</t>
  </si>
  <si>
    <t>273321511</t>
  </si>
  <si>
    <t>Základové desky ze ŽB tř. C 25/30</t>
  </si>
  <si>
    <t>-829721439</t>
  </si>
  <si>
    <t>2,26*0,30*10,04                      "-5,30 až -5,00</t>
  </si>
  <si>
    <t>2,01*0,30*0,41</t>
  </si>
  <si>
    <t>25</t>
  </si>
  <si>
    <t>273351215</t>
  </si>
  <si>
    <t>Zřízení bednění stěn základových desek</t>
  </si>
  <si>
    <t>-1480433026</t>
  </si>
  <si>
    <t>0,30*(10,45+10,04)                "ŽB deska</t>
  </si>
  <si>
    <t>0,10*(10,45+10,04)                "podkl. beton desky</t>
  </si>
  <si>
    <t>26</t>
  </si>
  <si>
    <t>273351216</t>
  </si>
  <si>
    <t>Odstranění bednění stěn základových desek</t>
  </si>
  <si>
    <t>267067563</t>
  </si>
  <si>
    <t>27</t>
  </si>
  <si>
    <t>273361821</t>
  </si>
  <si>
    <t>Výztuž základových desek betonářskou ocelí 10 505 (R)</t>
  </si>
  <si>
    <t>1379757557</t>
  </si>
  <si>
    <t>0                     "viz výztuž nadzákladových zdí</t>
  </si>
  <si>
    <t>Svislé a kompletní konstrukce</t>
  </si>
  <si>
    <t>28</t>
  </si>
  <si>
    <t>311238610</t>
  </si>
  <si>
    <t xml:space="preserve">Zdivo nosné vnější  POROTHERM tl 500 mm </t>
  </si>
  <si>
    <t>-1487249427</t>
  </si>
  <si>
    <t>1,10*1,10              "přístavek měření</t>
  </si>
  <si>
    <t>2,00*0,90</t>
  </si>
  <si>
    <t>-1,00*0,80</t>
  </si>
  <si>
    <t>-1,20*0,60</t>
  </si>
  <si>
    <t>-0,50*0,50</t>
  </si>
  <si>
    <t>29</t>
  </si>
  <si>
    <t>311311911</t>
  </si>
  <si>
    <t>Nosná zeď z betonu prostého tř. C 16/20</t>
  </si>
  <si>
    <t>-30675095</t>
  </si>
  <si>
    <t>0,50*0,30*2,00          "základek přístavku měření</t>
  </si>
  <si>
    <t>0,50*0,50*1,40</t>
  </si>
  <si>
    <t>30</t>
  </si>
  <si>
    <t>311321411</t>
  </si>
  <si>
    <t>Nosná zeď ze ŽB tř. C 25/30 bez výztuže</t>
  </si>
  <si>
    <t>35752439</t>
  </si>
  <si>
    <t>0,25*2,48*(10,45+10,04)                "-5,30 až -2,52</t>
  </si>
  <si>
    <t>0,09*0,16*(10,45+10,04)                "-2,52 až -2,36</t>
  </si>
  <si>
    <t>31</t>
  </si>
  <si>
    <t>311351113</t>
  </si>
  <si>
    <t>Zřízení oboustranného bednění zdí nosných pro pohledový beton</t>
  </si>
  <si>
    <t>-621407309</t>
  </si>
  <si>
    <t>2,48*(10,45+10,04)*2                         "-5,30 až -2,52</t>
  </si>
  <si>
    <t>(0,16+0,16)*(10,45+10,04)*2                "-2,52 až -2,36</t>
  </si>
  <si>
    <t>32</t>
  </si>
  <si>
    <t>311351114</t>
  </si>
  <si>
    <t>Odstranění oboustranného bednění zdí nosných pro pohledový beton</t>
  </si>
  <si>
    <t>-417969035</t>
  </si>
  <si>
    <t>33</t>
  </si>
  <si>
    <t>311361820</t>
  </si>
  <si>
    <t>Výztuž nosných zdí betonářskou ocelí 10 505 (vč. základové desky)</t>
  </si>
  <si>
    <t>1242753721</t>
  </si>
  <si>
    <t>773,30/1000               "viz výkres tvaru a výztuže</t>
  </si>
  <si>
    <t>34</t>
  </si>
  <si>
    <t>311362021</t>
  </si>
  <si>
    <t>Výztuž nosných zdí svařovanými sítěmi Kari</t>
  </si>
  <si>
    <t>-682383786</t>
  </si>
  <si>
    <t>538,50/100           "viz výkres tvaru a výztuže</t>
  </si>
  <si>
    <t>35</t>
  </si>
  <si>
    <t>349231811</t>
  </si>
  <si>
    <t>Přizdívka ostění s ozubem z cihel tl do 150 mm</t>
  </si>
  <si>
    <t>-901601952</t>
  </si>
  <si>
    <t>0,35*2,00*2           "viz 1.PP - nový stav</t>
  </si>
  <si>
    <t>Vodorovné konstrukce</t>
  </si>
  <si>
    <t>36</t>
  </si>
  <si>
    <t>411121121</t>
  </si>
  <si>
    <t>Montáž prefabrikovaných ŽB stropů ze stropních panelů š 1200 mm dl do 3800 mm</t>
  </si>
  <si>
    <t>kus</t>
  </si>
  <si>
    <t>796791673</t>
  </si>
  <si>
    <t>37</t>
  </si>
  <si>
    <t>5934163</t>
  </si>
  <si>
    <t>panel stropní dutinový PZD 205/119/14 V5 205x119x14 cm</t>
  </si>
  <si>
    <t>709295911</t>
  </si>
  <si>
    <t>8*1,01</t>
  </si>
  <si>
    <t>38</t>
  </si>
  <si>
    <t>5934164</t>
  </si>
  <si>
    <t>panel stropní dutinový PZD 205/59/14 V5 205x59x14 cm</t>
  </si>
  <si>
    <t>-394856653</t>
  </si>
  <si>
    <t>1,00*1,01</t>
  </si>
  <si>
    <t>Komunikace</t>
  </si>
  <si>
    <t>39</t>
  </si>
  <si>
    <t>566901121</t>
  </si>
  <si>
    <t>Vyspravení podkladu po překopech  plochy do 15 m2 štěrkopískem tl. 100 mm</t>
  </si>
  <si>
    <t>-357789218</t>
  </si>
  <si>
    <t>40</t>
  </si>
  <si>
    <t>566901133</t>
  </si>
  <si>
    <t>Vyspravení podkladu po překopech  plochy do 15 m2 štěrkodrtí tl. 200 mm</t>
  </si>
  <si>
    <t>-897877063</t>
  </si>
  <si>
    <t>41</t>
  </si>
  <si>
    <t>572341112</t>
  </si>
  <si>
    <t>Vyspravení krytu komunikací po překopech plochy přes 15 m2 asfalt betonem ACO (AB) tl 70 mm</t>
  </si>
  <si>
    <t>686921055</t>
  </si>
  <si>
    <t>5,10*6,00                     "skladba 4</t>
  </si>
  <si>
    <t>Úpravy povrchů, podlahy a osazování výplní</t>
  </si>
  <si>
    <t>42</t>
  </si>
  <si>
    <t>612111001</t>
  </si>
  <si>
    <t>Ubroušení výstupků betonu vnitřních neomítaných stěn po odbednění</t>
  </si>
  <si>
    <t>272220608</t>
  </si>
  <si>
    <t>2,40*(10,45+10,04)           "m.č. 0.25</t>
  </si>
  <si>
    <t>43</t>
  </si>
  <si>
    <t>612821012</t>
  </si>
  <si>
    <t>Vnitřní sanační štuková omítka pro vlhké a zasolené zdivo prováděná ručně</t>
  </si>
  <si>
    <t>-21257242</t>
  </si>
  <si>
    <t>pro novou sanační omítku</t>
  </si>
  <si>
    <t>2,00*(6,48*2+2,62)             "m.č. 0.24</t>
  </si>
  <si>
    <t>2,90*1,49*0,5*2</t>
  </si>
  <si>
    <t>3,49*0,565*2</t>
  </si>
  <si>
    <t>2,65*1,04*2</t>
  </si>
  <si>
    <t>0,43*3,465*2</t>
  </si>
  <si>
    <t>0,43*1,88*2</t>
  </si>
  <si>
    <t>-0,90*1,97</t>
  </si>
  <si>
    <t>44</t>
  </si>
  <si>
    <t>619995001</t>
  </si>
  <si>
    <t>Začištění omítek kolem oken, dveří, podlah nebo obkladů</t>
  </si>
  <si>
    <t>614136497</t>
  </si>
  <si>
    <t>2,00*2+1,20          "nové dveře</t>
  </si>
  <si>
    <t>45</t>
  </si>
  <si>
    <t>622321142</t>
  </si>
  <si>
    <t>Vápenocementová omítka štuková vnějších stěn nanášená ručně</t>
  </si>
  <si>
    <t>1024046867</t>
  </si>
  <si>
    <t>0,50*2,00*2          "přístavek měření</t>
  </si>
  <si>
    <t>1,10*2,00</t>
  </si>
  <si>
    <t>0,90*0,90</t>
  </si>
  <si>
    <t>-0,80*1,00</t>
  </si>
  <si>
    <t>-0,60*1,20</t>
  </si>
  <si>
    <t>46</t>
  </si>
  <si>
    <t>622611132</t>
  </si>
  <si>
    <t>Nátěr silikátový dvojnásobný vnějších omítaných stěn včetně penetrace provedený ručně</t>
  </si>
  <si>
    <t>CS ÚRS 2013 01</t>
  </si>
  <si>
    <t>-1127849360</t>
  </si>
  <si>
    <t>47</t>
  </si>
  <si>
    <t>628195001</t>
  </si>
  <si>
    <t>Očištění zdiva nebo betonu zdí  ručně</t>
  </si>
  <si>
    <t>2084064134</t>
  </si>
  <si>
    <t>0,50*3,10*4             "pro napojení izolace</t>
  </si>
  <si>
    <t>48</t>
  </si>
  <si>
    <t>629995101</t>
  </si>
  <si>
    <t>Očištění vnějších ploch tlakovou vodou</t>
  </si>
  <si>
    <t>2002162995</t>
  </si>
  <si>
    <t>49</t>
  </si>
  <si>
    <t>631311115</t>
  </si>
  <si>
    <t>Mazanina tl do 80 mm z betonu prostého tř. C 20/25</t>
  </si>
  <si>
    <t>-849595504</t>
  </si>
  <si>
    <t>0,08*1,76*12,055                "skladba 5</t>
  </si>
  <si>
    <t>0,08*0,48*1,48</t>
  </si>
  <si>
    <t>0,08*1,68*1,50</t>
  </si>
  <si>
    <t>Mezisoučet</t>
  </si>
  <si>
    <t>1,91*0,21*0,5*1,76          "rampička</t>
  </si>
  <si>
    <t>50</t>
  </si>
  <si>
    <t>631311124</t>
  </si>
  <si>
    <t>Mazanina tl do 120 mm z betonu prostého tř. C 16/20</t>
  </si>
  <si>
    <t>1017883887</t>
  </si>
  <si>
    <t>0,125*0,52*5,10              "okap. chodník</t>
  </si>
  <si>
    <t>51</t>
  </si>
  <si>
    <t>631311126</t>
  </si>
  <si>
    <t>Mazanina tl do 120 mm z betonu prostého tř. C 25/30</t>
  </si>
  <si>
    <t>1534873038</t>
  </si>
  <si>
    <t>0,095*2,26*10,45                   "viz skladba 4 - ve spádu 70-120mm</t>
  </si>
  <si>
    <t>52</t>
  </si>
  <si>
    <t>631362021</t>
  </si>
  <si>
    <t>Výztuž mazanin svařovanými sítěmi Kari</t>
  </si>
  <si>
    <t>1744774581</t>
  </si>
  <si>
    <t>2,26*10,45*7,90*1,15/1000               "viz skladba 4 - 100/100 x 8mm</t>
  </si>
  <si>
    <t>53</t>
  </si>
  <si>
    <t>632450134</t>
  </si>
  <si>
    <t>Vyrovnávací cementový potěr tl do 50 mm ze suchých směsí provedený v ploše</t>
  </si>
  <si>
    <t>1276345198</t>
  </si>
  <si>
    <t>2,08*10,45                   "viz skladba 4</t>
  </si>
  <si>
    <t>54</t>
  </si>
  <si>
    <t>632451456</t>
  </si>
  <si>
    <t>Potěr pískocementový tl do 50 mm tř. C 25 běžný</t>
  </si>
  <si>
    <t>2132319987</t>
  </si>
  <si>
    <t>5,10*10,45                    "celová plocha vybourané konstrukce</t>
  </si>
  <si>
    <t>2,26*10,45                   "odpočet skladby 4</t>
  </si>
  <si>
    <t>55</t>
  </si>
  <si>
    <t>632481213</t>
  </si>
  <si>
    <t>Separační vrstva z PE fólie</t>
  </si>
  <si>
    <t>-1544867725</t>
  </si>
  <si>
    <t>56</t>
  </si>
  <si>
    <t>637211112</t>
  </si>
  <si>
    <t>Okapový chodník z betonových dlaždic tl 60 mm na MC 10</t>
  </si>
  <si>
    <t>70937998</t>
  </si>
  <si>
    <t>0,50*5,10</t>
  </si>
  <si>
    <t>57</t>
  </si>
  <si>
    <t>642944121</t>
  </si>
  <si>
    <t>Osazování ocelových zárubní dodatečné pl do 2,5 m2</t>
  </si>
  <si>
    <t>-1501123274</t>
  </si>
  <si>
    <t>58</t>
  </si>
  <si>
    <t>553311450</t>
  </si>
  <si>
    <t>zárubeň ocelová pro běžné zdění H 145 900 L/P</t>
  </si>
  <si>
    <t>-1339642723</t>
  </si>
  <si>
    <t>Ostatní konstrukce a práce-bourání</t>
  </si>
  <si>
    <t>59</t>
  </si>
  <si>
    <t>916131213</t>
  </si>
  <si>
    <t>Osazení silničního obrubníku betonového stojatého s boční opěrou do lože z betonu prostého</t>
  </si>
  <si>
    <t>565466594</t>
  </si>
  <si>
    <t>60</t>
  </si>
  <si>
    <t>592174750</t>
  </si>
  <si>
    <t>obrubník silniční Granitoid ABO100/15/15 II šedý A 100x15x15 cm</t>
  </si>
  <si>
    <t>2094976353</t>
  </si>
  <si>
    <t>6,000*1,01</t>
  </si>
  <si>
    <t>61</t>
  </si>
  <si>
    <t>916331112</t>
  </si>
  <si>
    <t>Osazení zahradního obrubníku betonového do lože z betonu s boční opěrou</t>
  </si>
  <si>
    <t>1268789403</t>
  </si>
  <si>
    <t>5,10              "okap. chodník</t>
  </si>
  <si>
    <t>62</t>
  </si>
  <si>
    <t>592172110</t>
  </si>
  <si>
    <t>obrubník betonový zahradní Granitoid ABO100/5/25 II šedý 100 x 5 x 25 cm</t>
  </si>
  <si>
    <t>286513545</t>
  </si>
  <si>
    <t>5,100*1,01</t>
  </si>
  <si>
    <t>63</t>
  </si>
  <si>
    <t>919731122</t>
  </si>
  <si>
    <t>Zarovnání styčné plochy podkladu nebo krytu živičného tl do 100 mm</t>
  </si>
  <si>
    <t>1930494179</t>
  </si>
  <si>
    <t>6,00*2</t>
  </si>
  <si>
    <t>64</t>
  </si>
  <si>
    <t>919735112</t>
  </si>
  <si>
    <t>Řezání stávajícího živičného krytu hl do 100 mm</t>
  </si>
  <si>
    <t>-647745602</t>
  </si>
  <si>
    <t>1.PP - stáv. stav, řezy stáv. stav  - skladba 1</t>
  </si>
  <si>
    <t>xxxxxxxxxxxxxxxxxxxxxxxxxxxxxxxxxxxxxxxxx</t>
  </si>
  <si>
    <t>65</t>
  </si>
  <si>
    <t>919735122</t>
  </si>
  <si>
    <t>Řezání stávajícího betonového krytu hl do 100 mm</t>
  </si>
  <si>
    <t>-1742823579</t>
  </si>
  <si>
    <t xml:space="preserve">1.PP - stáv. stav, řezy stáv. stav </t>
  </si>
  <si>
    <t>xxxxxxxxxxxxxxxxxxxxxxxxxxxxxxxx</t>
  </si>
  <si>
    <t>1,76+1,68                      "skladba 2</t>
  </si>
  <si>
    <t>10,45+10,04                   "skladba 1</t>
  </si>
  <si>
    <t>66</t>
  </si>
  <si>
    <t>949101111</t>
  </si>
  <si>
    <t>Lešení pomocné pro objekty pozemních staveb s lešeňovou podlahou v do 1,9 m zatížení do 150 kg/m2</t>
  </si>
  <si>
    <t>840101562</t>
  </si>
  <si>
    <t>40,00</t>
  </si>
  <si>
    <t>67</t>
  </si>
  <si>
    <t>952901111</t>
  </si>
  <si>
    <t>Vyčištění budov bytové a občanské výstavby při výšce podlaží do 4 m</t>
  </si>
  <si>
    <t>1723564380</t>
  </si>
  <si>
    <t>20,50+18,40+3,25</t>
  </si>
  <si>
    <t>68</t>
  </si>
  <si>
    <t>953312122</t>
  </si>
  <si>
    <t>Vložky do svislých dilatačních spár z extrudovaných polystyrénových desek tl 20 mm</t>
  </si>
  <si>
    <t>-1755746067</t>
  </si>
  <si>
    <t>0,40*1,76*2           "saparace</t>
  </si>
  <si>
    <t>0,25*2,94*4</t>
  </si>
  <si>
    <t>69</t>
  </si>
  <si>
    <t>961044111</t>
  </si>
  <si>
    <t>Bourání základů z betonu prostého</t>
  </si>
  <si>
    <t>546811986</t>
  </si>
  <si>
    <t>xxxxxxxxxxxxxxxxxxxxxxxxxxxxxx</t>
  </si>
  <si>
    <t>0,60*0,60*(10,45+10,04)</t>
  </si>
  <si>
    <t>70</t>
  </si>
  <si>
    <t>962032231</t>
  </si>
  <si>
    <t>Bourání zdiva z cihel pálených nebo vápenopískových na MV nebo MVC</t>
  </si>
  <si>
    <t>-1027012141</t>
  </si>
  <si>
    <t>1.PP - stáv. stav, řezy stáv. stav - skladba 3</t>
  </si>
  <si>
    <t>- vč. izolační přizdívky</t>
  </si>
  <si>
    <t>0,55*2,50*(10,45+10,04)</t>
  </si>
  <si>
    <t>71</t>
  </si>
  <si>
    <t>962042321</t>
  </si>
  <si>
    <t>Bourání zdiva nadzákladového z betonu prostého</t>
  </si>
  <si>
    <t>368205477</t>
  </si>
  <si>
    <t>72</t>
  </si>
  <si>
    <t>964011221</t>
  </si>
  <si>
    <t>Vybourání ŽB překladů prefabrikovaných dl do 3 m hmotnosti do 75 kg/m</t>
  </si>
  <si>
    <t>-1305777528</t>
  </si>
  <si>
    <t xml:space="preserve">2,55*0,195*10,45          </t>
  </si>
  <si>
    <t>73</t>
  </si>
  <si>
    <t>965042141</t>
  </si>
  <si>
    <t>Bourání podkladů pod dlažby nebo mazanin betonových nebo z litého asfaltu tl do 100 mm pl přes 4 m2</t>
  </si>
  <si>
    <t>74377455</t>
  </si>
  <si>
    <t>1.PP - stáv. stav, řezy stáv. stav - skladba 2</t>
  </si>
  <si>
    <t>0,10*1,76*12,055         "podkl. beton</t>
  </si>
  <si>
    <t>0,10*0,48*1,48</t>
  </si>
  <si>
    <t>0,10*1,68*1,50</t>
  </si>
  <si>
    <t>0,07*1,76*12,055         "beton podlahy</t>
  </si>
  <si>
    <t>0,07*0,48*1,48</t>
  </si>
  <si>
    <t>0,07*1,68*1,50</t>
  </si>
  <si>
    <t>74</t>
  </si>
  <si>
    <t>965081333</t>
  </si>
  <si>
    <t>Bourání podlah z dlaždic betonových, teracových nebo čedičových tl do 30 mm plochy přes 1 m2</t>
  </si>
  <si>
    <t>-1363642858</t>
  </si>
  <si>
    <t xml:space="preserve">1,76*12,055 </t>
  </si>
  <si>
    <t>0,48*1,48</t>
  </si>
  <si>
    <t>1,68*1,50</t>
  </si>
  <si>
    <t>75</t>
  </si>
  <si>
    <t>965081353</t>
  </si>
  <si>
    <t>Bourání podlah z dlaždic betonových, teracových nebo čedičových tl přes 40 mm plochy přes 1 m2</t>
  </si>
  <si>
    <t>-1125260458</t>
  </si>
  <si>
    <t>76</t>
  </si>
  <si>
    <t>968072454</t>
  </si>
  <si>
    <t>Vybourání kovových dveřních zárubní pl do 2 m2 vč. dveří</t>
  </si>
  <si>
    <t>-746500280</t>
  </si>
  <si>
    <t xml:space="preserve">1,16*1,95           </t>
  </si>
  <si>
    <t>77</t>
  </si>
  <si>
    <t>978013191</t>
  </si>
  <si>
    <t>Otlučení vnitřních omítek stěn MV nebo MVC stěn v rozsahu do 100 %</t>
  </si>
  <si>
    <t>1428251921</t>
  </si>
  <si>
    <t>-1,16*1,95</t>
  </si>
  <si>
    <t>78</t>
  </si>
  <si>
    <t>997013211</t>
  </si>
  <si>
    <t>Vnitrostaveništní doprava suti a vybouraných hmot pro budovy v do 6 m ručně</t>
  </si>
  <si>
    <t>524513205</t>
  </si>
  <si>
    <t>79</t>
  </si>
  <si>
    <t>997013501</t>
  </si>
  <si>
    <t>Odvoz suti na skládku a vybouraných hmot nebo meziskládku do 1 km se složením</t>
  </si>
  <si>
    <t>-1628917207</t>
  </si>
  <si>
    <t>80</t>
  </si>
  <si>
    <t>997013509</t>
  </si>
  <si>
    <t>Příplatek k odvozu suti a vybouraných hmot na skládku ZKD 1 km přes 1 km</t>
  </si>
  <si>
    <t>1965040336</t>
  </si>
  <si>
    <t>127,632*14 'Přepočtené koeficientem množství</t>
  </si>
  <si>
    <t>81</t>
  </si>
  <si>
    <t>997013805</t>
  </si>
  <si>
    <t>Poplatek za uložení stavebního odpadu na skládce (skládkovné)</t>
  </si>
  <si>
    <t>-1366096810</t>
  </si>
  <si>
    <t>9.1</t>
  </si>
  <si>
    <t>Přesun hmot</t>
  </si>
  <si>
    <t>82</t>
  </si>
  <si>
    <t>998017001</t>
  </si>
  <si>
    <t>Přesun hmot s omezením mechanizace pro budovy v do 6 m</t>
  </si>
  <si>
    <t>-1183757087</t>
  </si>
  <si>
    <t>PSV</t>
  </si>
  <si>
    <t>Práce a dodávky PSV</t>
  </si>
  <si>
    <t>711</t>
  </si>
  <si>
    <t>Izolace proti vodě, vlhkosti a plynům</t>
  </si>
  <si>
    <t>83</t>
  </si>
  <si>
    <t>711131811</t>
  </si>
  <si>
    <t>Odstranění izolace proti zemní vlhkosti vodorovné</t>
  </si>
  <si>
    <t>1107393028</t>
  </si>
  <si>
    <t>2,66*10,45</t>
  </si>
  <si>
    <t>84</t>
  </si>
  <si>
    <t>711461201</t>
  </si>
  <si>
    <t>Provedení izolace proti vodě vodorovné fólií  dle technologie pro daný materiál</t>
  </si>
  <si>
    <t>801454685</t>
  </si>
  <si>
    <t>2,26*10,04                "skladba 5</t>
  </si>
  <si>
    <t>2,41*0,41</t>
  </si>
  <si>
    <t>1,605*1,76</t>
  </si>
  <si>
    <t>2,26*10,45                "skladba 4</t>
  </si>
  <si>
    <t>0,30*3,26*2               "vytažení na stěny</t>
  </si>
  <si>
    <t>85</t>
  </si>
  <si>
    <t>711462201</t>
  </si>
  <si>
    <t>Provedení izolace proti vodě svislé fólií  dle technologie pro daný materiál</t>
  </si>
  <si>
    <t>1733736726</t>
  </si>
  <si>
    <t>0,30*(1,76+1,605*2)                "skladba 6</t>
  </si>
  <si>
    <t>0,40*(1,76+1,97*2+0,20)</t>
  </si>
  <si>
    <t>3,10*(10,45+10,04+0,50*4)</t>
  </si>
  <si>
    <t>86</t>
  </si>
  <si>
    <t>283220290</t>
  </si>
  <si>
    <t>fólie hydroizolační  tl 2,0 mm šíře 1300 mm</t>
  </si>
  <si>
    <t>1657252509</t>
  </si>
  <si>
    <t>55,306*1,20            "vodorovná</t>
  </si>
  <si>
    <t>73,57*1,25               "svislá</t>
  </si>
  <si>
    <t>87</t>
  </si>
  <si>
    <t>711491171</t>
  </si>
  <si>
    <t>Provedení izolace proti vodě vodorovné z textilií vrstva podkladní</t>
  </si>
  <si>
    <t>-1941699321</t>
  </si>
  <si>
    <t>55,306                   "viz folie - skladba 5,4</t>
  </si>
  <si>
    <t>88</t>
  </si>
  <si>
    <t>711491172</t>
  </si>
  <si>
    <t>Provedení izolace proti vodě vodorovné z textilií vrstva ochranná</t>
  </si>
  <si>
    <t>-1386995429</t>
  </si>
  <si>
    <t>55,306                   "viz folie - skladba 5, 4</t>
  </si>
  <si>
    <t>89</t>
  </si>
  <si>
    <t>711491271</t>
  </si>
  <si>
    <t>Provedení izolace proti tlakové vodě svislé z textilií vrstva podkladní</t>
  </si>
  <si>
    <t>1187030243</t>
  </si>
  <si>
    <t>73,57                   "viz folie - skladba 6</t>
  </si>
  <si>
    <t>90</t>
  </si>
  <si>
    <t>711491272</t>
  </si>
  <si>
    <t>Provedení izolace proti  vodě svislé z textilií vrstva ochranná</t>
  </si>
  <si>
    <t>-1224922169</t>
  </si>
  <si>
    <t>91</t>
  </si>
  <si>
    <t>693112150</t>
  </si>
  <si>
    <t>geotextilie 300 g/m2</t>
  </si>
  <si>
    <t>-2098850465</t>
  </si>
  <si>
    <t>podkladní pod folii</t>
  </si>
  <si>
    <t>55,306*1,15              "vodorovná</t>
  </si>
  <si>
    <t>73,57*1,20                 "svislá</t>
  </si>
  <si>
    <t>ochranná na folii</t>
  </si>
  <si>
    <t>55,306*1,15             "vodorovná</t>
  </si>
  <si>
    <t>73,57*1,20                "svislá</t>
  </si>
  <si>
    <t>92</t>
  </si>
  <si>
    <t>711761001</t>
  </si>
  <si>
    <t>M+D Měkká plastová trubka prům. cca 80mm</t>
  </si>
  <si>
    <t>1917624282</t>
  </si>
  <si>
    <t>viz detaily DK/01, DK/02</t>
  </si>
  <si>
    <t>xxxxxxxxxxxxxxxxxxxxxxxxxxxxxxxxx</t>
  </si>
  <si>
    <t>3,26*2                 "viz det. DK/02, DK/01</t>
  </si>
  <si>
    <t>93</t>
  </si>
  <si>
    <t>711761002</t>
  </si>
  <si>
    <t>M+D Měkká plastová trubka prům. cca 80mm vč. přetažení folií</t>
  </si>
  <si>
    <t>1106299752</t>
  </si>
  <si>
    <t>viz detaily DK/03</t>
  </si>
  <si>
    <t>3,26*2                 "viz det. DK/03</t>
  </si>
  <si>
    <t>94</t>
  </si>
  <si>
    <t>998711101</t>
  </si>
  <si>
    <t>Přesun hmot tonážní pro izolace proti vodě, vlhkosti a plynům v objektech výšky do 6 m</t>
  </si>
  <si>
    <t>1834681120</t>
  </si>
  <si>
    <t>713</t>
  </si>
  <si>
    <t>Izolace tepelné</t>
  </si>
  <si>
    <t>95</t>
  </si>
  <si>
    <t>713111111</t>
  </si>
  <si>
    <t>Montáž izolace tepelné vrchem stropů volně kladenými rohožemi, pásy, dílci, deskami</t>
  </si>
  <si>
    <t>84826406</t>
  </si>
  <si>
    <t>96</t>
  </si>
  <si>
    <t>28376431</t>
  </si>
  <si>
    <t>deska z extrudovaného polystyrénu 0,50 MPa tl. 80 mm</t>
  </si>
  <si>
    <t>71569814</t>
  </si>
  <si>
    <t>2,08*10,45*1,02                   "viz skladba 4</t>
  </si>
  <si>
    <t>97</t>
  </si>
  <si>
    <t>713131145</t>
  </si>
  <si>
    <t>Montáž izolace tepelné stěn a základů lepením bodově rohoží, pásů, dílců, desek</t>
  </si>
  <si>
    <t>-928215568</t>
  </si>
  <si>
    <t>3,10*(10,45+10,04+0,50*4)               "viz skladba 6</t>
  </si>
  <si>
    <t>98</t>
  </si>
  <si>
    <t>2837644</t>
  </si>
  <si>
    <t>deska z extrudovaného polystyrénu 0,30 MPa 100 mm</t>
  </si>
  <si>
    <t>-45086476</t>
  </si>
  <si>
    <t>3,10*(10,45+10,04+0,50*4)*1,02               "viz skladba 6</t>
  </si>
  <si>
    <t>99</t>
  </si>
  <si>
    <t>998713101</t>
  </si>
  <si>
    <t>Přesun hmot tonážní tonážní pro izolace tepelné v objektech v do 6 m</t>
  </si>
  <si>
    <t>-1407965939</t>
  </si>
  <si>
    <t>721</t>
  </si>
  <si>
    <t>Zdravotechnika</t>
  </si>
  <si>
    <t>72111</t>
  </si>
  <si>
    <t>ZTI - vodovod - viz samostatný rozpočet</t>
  </si>
  <si>
    <t>kpl</t>
  </si>
  <si>
    <t>-458597962</t>
  </si>
  <si>
    <t>731</t>
  </si>
  <si>
    <t>Ústřední vytápění</t>
  </si>
  <si>
    <t>101</t>
  </si>
  <si>
    <t>73111</t>
  </si>
  <si>
    <t>Vytápění - viz samostatný rozpočet</t>
  </si>
  <si>
    <t>1255729914</t>
  </si>
  <si>
    <t>763</t>
  </si>
  <si>
    <t>Konstrukce suché výstavby</t>
  </si>
  <si>
    <t>102</t>
  </si>
  <si>
    <t>763431000</t>
  </si>
  <si>
    <t>M+D kazetového minerálního podhledu 600/600</t>
  </si>
  <si>
    <t>988652585</t>
  </si>
  <si>
    <t>20,50+18,40              "m.č. 0.24, 0.25</t>
  </si>
  <si>
    <t>103</t>
  </si>
  <si>
    <t>763431041</t>
  </si>
  <si>
    <t>Příplatek k montáži minerálního podhledu na zavěšený rošt za výšku zavěšení přes 0,5 do 1,0 m</t>
  </si>
  <si>
    <t>-1981419708</t>
  </si>
  <si>
    <t>20,50                "m.č. 0.24</t>
  </si>
  <si>
    <t>104</t>
  </si>
  <si>
    <t>998763301</t>
  </si>
  <si>
    <t>Přesun hmot tonážní pro sádrokartonové konstrukce v objektech v do 6 m</t>
  </si>
  <si>
    <t>-184533691</t>
  </si>
  <si>
    <t>764</t>
  </si>
  <si>
    <t>Konstrukce klempířské</t>
  </si>
  <si>
    <t>126</t>
  </si>
  <si>
    <t>764246343</t>
  </si>
  <si>
    <t>k/01  Oplechování parapetů rovných celoplošně lepené z TiZn lesklého plechu rš 250 mm</t>
  </si>
  <si>
    <t>411002954</t>
  </si>
  <si>
    <t>1,00</t>
  </si>
  <si>
    <t>106</t>
  </si>
  <si>
    <t>764522511</t>
  </si>
  <si>
    <t>K/02, K/03  Oplechování TiZn stříšky přístavku měření rš 750 mm</t>
  </si>
  <si>
    <t>-1799936117</t>
  </si>
  <si>
    <t>1,20               "K/02</t>
  </si>
  <si>
    <t>1,00               "K/03</t>
  </si>
  <si>
    <t>107</t>
  </si>
  <si>
    <t>998764101</t>
  </si>
  <si>
    <t>Přesun hmot tonážní pro konstrukce klempířské v objektech v do 6 m</t>
  </si>
  <si>
    <t>1941632624</t>
  </si>
  <si>
    <t>766</t>
  </si>
  <si>
    <t>Konstrukce truhlářské</t>
  </si>
  <si>
    <t>108</t>
  </si>
  <si>
    <t>766-T/01</t>
  </si>
  <si>
    <t>M+D madlo schodišťové dřevěné bukové d. = 50mm</t>
  </si>
  <si>
    <t>-1573969934</t>
  </si>
  <si>
    <t>109</t>
  </si>
  <si>
    <t>998766201</t>
  </si>
  <si>
    <t>Přesun hmot procentní pro konstrukce truhlářské v objektech v do 6 m</t>
  </si>
  <si>
    <t>%</t>
  </si>
  <si>
    <t>-976515502</t>
  </si>
  <si>
    <t>767</t>
  </si>
  <si>
    <t>Konstrukce zámečnické</t>
  </si>
  <si>
    <t>110</t>
  </si>
  <si>
    <t>767646401</t>
  </si>
  <si>
    <t>Montáž revizních dvířek 1křídlových s rámem výšky do 1000 mm</t>
  </si>
  <si>
    <t>1249006424</t>
  </si>
  <si>
    <t>111</t>
  </si>
  <si>
    <t>553Z/05</t>
  </si>
  <si>
    <t>dvířka měření ocelová jednokřídlová 500x500 mm, zámek visací</t>
  </si>
  <si>
    <t>22253134</t>
  </si>
  <si>
    <t>112</t>
  </si>
  <si>
    <t>553Z/03</t>
  </si>
  <si>
    <t>dvířka měření ocelová dvoukřídlá 1000x800 mm s odvětráním, zámek 1x západka na standartní pákový klíč</t>
  </si>
  <si>
    <t>661015161</t>
  </si>
  <si>
    <t>113</t>
  </si>
  <si>
    <t>767646402</t>
  </si>
  <si>
    <t>Montáž revizních dvířek 1křídlových s rámem výšky do 1500 mm</t>
  </si>
  <si>
    <t>-422250486</t>
  </si>
  <si>
    <t>114</t>
  </si>
  <si>
    <t>553Z/04</t>
  </si>
  <si>
    <t>dvířka měření ocelová jednokřídlová 600x1200 mm, zámek 2x západka na standartní pákový klíč</t>
  </si>
  <si>
    <t>-1384091900</t>
  </si>
  <si>
    <t>115</t>
  </si>
  <si>
    <t>767-D 101</t>
  </si>
  <si>
    <t>M+D dveří vnitřních jednokřídlových protipožárních 900/1970 EW 30DP1-C vč. povrch. úpravy RAL dle výběru investora</t>
  </si>
  <si>
    <t>-1347998402</t>
  </si>
  <si>
    <t>- dveře hladké plné s polodrážkou tl. 40mm</t>
  </si>
  <si>
    <t>- bez prahu padací prahpvá lišta na křídle</t>
  </si>
  <si>
    <t>- těsnění v polodrážce</t>
  </si>
  <si>
    <t>- vrchní kování klika-klika (netez mat)</t>
  </si>
  <si>
    <t>- zámek zadlabací mechanic. s cylindric. vložkou (3 klíče)</t>
  </si>
  <si>
    <t>- dveřní samozavírač (stříbrný)</t>
  </si>
  <si>
    <t>- dveřní zarážka nerez</t>
  </si>
  <si>
    <t>- laboratorní vzduch. neprůzvučnost Rw, N = 32 dB</t>
  </si>
  <si>
    <t>xxxxxxxxxxxxxxxxxxxxxxxxxxxxxxxxxxxxxx</t>
  </si>
  <si>
    <t>116</t>
  </si>
  <si>
    <t>767-Z/01,02</t>
  </si>
  <si>
    <t>M+D madlo schodišťové ocelové z ploché oceli 20/12</t>
  </si>
  <si>
    <t>-206222132</t>
  </si>
  <si>
    <t>- stojiny TR 40/40/5</t>
  </si>
  <si>
    <t>- kotevní plech stojin 120/120/5mm</t>
  </si>
  <si>
    <t>- povrch úprava lakování</t>
  </si>
  <si>
    <t>xxxxxxxxxxxxxxxxxxxxxxxxxxx</t>
  </si>
  <si>
    <t>3,30*2</t>
  </si>
  <si>
    <t>117</t>
  </si>
  <si>
    <t>998767201</t>
  </si>
  <si>
    <t>Přesun hmot procentní pro zámečnické konstrukce v objektech v do 6 m</t>
  </si>
  <si>
    <t>-392964714</t>
  </si>
  <si>
    <t>771</t>
  </si>
  <si>
    <t>Podlahy z dlaždic</t>
  </si>
  <si>
    <t>118</t>
  </si>
  <si>
    <t>771474113</t>
  </si>
  <si>
    <t>Montáž soklíků z dlaždic keramických rovných flexibilní lepidlo v do 120 mm</t>
  </si>
  <si>
    <t>-584546677</t>
  </si>
  <si>
    <t>14,025*2</t>
  </si>
  <si>
    <t>0,14*2+0,20</t>
  </si>
  <si>
    <t>119</t>
  </si>
  <si>
    <t>771574113</t>
  </si>
  <si>
    <t>Montáž podlah keramických režných hladkých lepených flexibilním lepidlem do 12 ks/m2</t>
  </si>
  <si>
    <t>1575983720</t>
  </si>
  <si>
    <t>1,76*12,055                "skladba 5</t>
  </si>
  <si>
    <t>120</t>
  </si>
  <si>
    <t>5976126</t>
  </si>
  <si>
    <t>dlaždice keramické dle výběru investora - cena předběžná</t>
  </si>
  <si>
    <t>2009256478</t>
  </si>
  <si>
    <t>0,10*28,53*1,10        "soklík</t>
  </si>
  <si>
    <t>24,447*1,10              "podlaha</t>
  </si>
  <si>
    <t>121</t>
  </si>
  <si>
    <t>771591115</t>
  </si>
  <si>
    <t>Podlahy spárování silikonem</t>
  </si>
  <si>
    <t>1686484500</t>
  </si>
  <si>
    <t>28,53                      "soklík - dlažba</t>
  </si>
  <si>
    <t>122</t>
  </si>
  <si>
    <t>998771101</t>
  </si>
  <si>
    <t>Přesun hmot tonážní pro podlahy z dlaždic v objektech v do 6 m</t>
  </si>
  <si>
    <t>237757633</t>
  </si>
  <si>
    <t>783</t>
  </si>
  <si>
    <t>Dokončovací práce - nátěry</t>
  </si>
  <si>
    <t>123</t>
  </si>
  <si>
    <t>783221111</t>
  </si>
  <si>
    <t>Nátěry syntetické KDK barva dražší lesklý povrch 1x antikorozní, 1x základní, 1x email</t>
  </si>
  <si>
    <t>1779275895</t>
  </si>
  <si>
    <t>(2*1,97+0,90)*(0,15+0,10)           "zárubeň</t>
  </si>
  <si>
    <t>784</t>
  </si>
  <si>
    <t>Dokončovací práce - malby a tapety</t>
  </si>
  <si>
    <t>124</t>
  </si>
  <si>
    <t>784211129.1</t>
  </si>
  <si>
    <t>Dvojnásobné bílé malby ze směsí za mokra středně otěruvzdorných v místnostech výšky do 3,80 m vč. penetrace</t>
  </si>
  <si>
    <t>1671439245</t>
  </si>
  <si>
    <t>Práce a dodávky M</t>
  </si>
  <si>
    <t>21-M</t>
  </si>
  <si>
    <t>Elektromontáže</t>
  </si>
  <si>
    <t>125</t>
  </si>
  <si>
    <t>21100</t>
  </si>
  <si>
    <t>Elektro - viz samostatný rozpočet</t>
  </si>
  <si>
    <t>-354528628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</si>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</sst>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39" t="s">
        <v>16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9"/>
      <c r="AQ5" s="31"/>
      <c r="BE5" s="337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1" t="s">
        <v>19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9"/>
      <c r="AQ6" s="31"/>
      <c r="BE6" s="338"/>
      <c r="BS6" s="24" t="s">
        <v>20</v>
      </c>
    </row>
    <row r="7" spans="2:71" ht="14.4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38"/>
      <c r="BS7" s="24" t="s">
        <v>24</v>
      </c>
    </row>
    <row r="8" spans="2:71" ht="14.4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38"/>
      <c r="BS8" s="24" t="s">
        <v>29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8"/>
      <c r="BS9" s="24" t="s">
        <v>30</v>
      </c>
    </row>
    <row r="10" spans="2:71" ht="14.4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38"/>
      <c r="BS10" s="24" t="s">
        <v>20</v>
      </c>
    </row>
    <row r="11" spans="2:71" ht="18.45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22</v>
      </c>
      <c r="AO11" s="29"/>
      <c r="AP11" s="29"/>
      <c r="AQ11" s="31"/>
      <c r="BE11" s="338"/>
      <c r="BS11" s="24" t="s">
        <v>20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8"/>
      <c r="BS12" s="24" t="s">
        <v>20</v>
      </c>
    </row>
    <row r="13" spans="2:71" ht="14.4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36</v>
      </c>
      <c r="AO13" s="29"/>
      <c r="AP13" s="29"/>
      <c r="AQ13" s="31"/>
      <c r="BE13" s="338"/>
      <c r="BS13" s="24" t="s">
        <v>20</v>
      </c>
    </row>
    <row r="14" spans="2:71" ht="13.2">
      <c r="B14" s="28"/>
      <c r="C14" s="29"/>
      <c r="D14" s="29"/>
      <c r="E14" s="342" t="s">
        <v>36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7" t="s">
        <v>34</v>
      </c>
      <c r="AL14" s="29"/>
      <c r="AM14" s="29"/>
      <c r="AN14" s="39" t="s">
        <v>36</v>
      </c>
      <c r="AO14" s="29"/>
      <c r="AP14" s="29"/>
      <c r="AQ14" s="31"/>
      <c r="BE14" s="338"/>
      <c r="BS14" s="24" t="s">
        <v>20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8"/>
      <c r="BS15" s="24" t="s">
        <v>6</v>
      </c>
    </row>
    <row r="16" spans="2:71" ht="14.4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22</v>
      </c>
      <c r="AO16" s="29"/>
      <c r="AP16" s="29"/>
      <c r="AQ16" s="31"/>
      <c r="BE16" s="338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22</v>
      </c>
      <c r="AO17" s="29"/>
      <c r="AP17" s="29"/>
      <c r="AQ17" s="31"/>
      <c r="BE17" s="338"/>
      <c r="BS17" s="24" t="s">
        <v>39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8"/>
      <c r="BS18" s="24" t="s">
        <v>8</v>
      </c>
    </row>
    <row r="19" spans="2:71" ht="14.4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8"/>
      <c r="BS19" s="24" t="s">
        <v>20</v>
      </c>
    </row>
    <row r="20" spans="2:71" ht="16.5" customHeight="1">
      <c r="B20" s="28"/>
      <c r="C20" s="29"/>
      <c r="D20" s="29"/>
      <c r="E20" s="344" t="s">
        <v>22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9"/>
      <c r="AP20" s="29"/>
      <c r="AQ20" s="31"/>
      <c r="BE20" s="338"/>
      <c r="BS20" s="24" t="s">
        <v>39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8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8"/>
    </row>
    <row r="23" spans="2:57" s="1" customFormat="1" ht="25.95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5">
        <f>ROUNDUP(AG51,2)</f>
        <v>0</v>
      </c>
      <c r="AL23" s="346"/>
      <c r="AM23" s="346"/>
      <c r="AN23" s="346"/>
      <c r="AO23" s="346"/>
      <c r="AP23" s="42"/>
      <c r="AQ23" s="45"/>
      <c r="BE23" s="338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8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7" t="s">
        <v>42</v>
      </c>
      <c r="M25" s="347"/>
      <c r="N25" s="347"/>
      <c r="O25" s="347"/>
      <c r="P25" s="42"/>
      <c r="Q25" s="42"/>
      <c r="R25" s="42"/>
      <c r="S25" s="42"/>
      <c r="T25" s="42"/>
      <c r="U25" s="42"/>
      <c r="V25" s="42"/>
      <c r="W25" s="347" t="s">
        <v>43</v>
      </c>
      <c r="X25" s="347"/>
      <c r="Y25" s="347"/>
      <c r="Z25" s="347"/>
      <c r="AA25" s="347"/>
      <c r="AB25" s="347"/>
      <c r="AC25" s="347"/>
      <c r="AD25" s="347"/>
      <c r="AE25" s="347"/>
      <c r="AF25" s="42"/>
      <c r="AG25" s="42"/>
      <c r="AH25" s="42"/>
      <c r="AI25" s="42"/>
      <c r="AJ25" s="42"/>
      <c r="AK25" s="347" t="s">
        <v>44</v>
      </c>
      <c r="AL25" s="347"/>
      <c r="AM25" s="347"/>
      <c r="AN25" s="347"/>
      <c r="AO25" s="347"/>
      <c r="AP25" s="42"/>
      <c r="AQ25" s="45"/>
      <c r="BE25" s="338"/>
    </row>
    <row r="26" spans="2:57" s="2" customFormat="1" ht="14.4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48">
        <v>0.21</v>
      </c>
      <c r="M26" s="349"/>
      <c r="N26" s="349"/>
      <c r="O26" s="349"/>
      <c r="P26" s="48"/>
      <c r="Q26" s="48"/>
      <c r="R26" s="48"/>
      <c r="S26" s="48"/>
      <c r="T26" s="48"/>
      <c r="U26" s="48"/>
      <c r="V26" s="48"/>
      <c r="W26" s="350">
        <f>ROUNDUP(AZ51,2)</f>
        <v>0</v>
      </c>
      <c r="X26" s="349"/>
      <c r="Y26" s="349"/>
      <c r="Z26" s="349"/>
      <c r="AA26" s="349"/>
      <c r="AB26" s="349"/>
      <c r="AC26" s="349"/>
      <c r="AD26" s="349"/>
      <c r="AE26" s="349"/>
      <c r="AF26" s="48"/>
      <c r="AG26" s="48"/>
      <c r="AH26" s="48"/>
      <c r="AI26" s="48"/>
      <c r="AJ26" s="48"/>
      <c r="AK26" s="350">
        <f>ROUNDUP(AV51,1)</f>
        <v>0</v>
      </c>
      <c r="AL26" s="349"/>
      <c r="AM26" s="349"/>
      <c r="AN26" s="349"/>
      <c r="AO26" s="349"/>
      <c r="AP26" s="48"/>
      <c r="AQ26" s="50"/>
      <c r="BE26" s="338"/>
    </row>
    <row r="27" spans="2:57" s="2" customFormat="1" ht="14.4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48">
        <v>0.15</v>
      </c>
      <c r="M27" s="349"/>
      <c r="N27" s="349"/>
      <c r="O27" s="349"/>
      <c r="P27" s="48"/>
      <c r="Q27" s="48"/>
      <c r="R27" s="48"/>
      <c r="S27" s="48"/>
      <c r="T27" s="48"/>
      <c r="U27" s="48"/>
      <c r="V27" s="48"/>
      <c r="W27" s="350">
        <f>ROUNDUP(BA51,2)</f>
        <v>0</v>
      </c>
      <c r="X27" s="349"/>
      <c r="Y27" s="349"/>
      <c r="Z27" s="349"/>
      <c r="AA27" s="349"/>
      <c r="AB27" s="349"/>
      <c r="AC27" s="349"/>
      <c r="AD27" s="349"/>
      <c r="AE27" s="349"/>
      <c r="AF27" s="48"/>
      <c r="AG27" s="48"/>
      <c r="AH27" s="48"/>
      <c r="AI27" s="48"/>
      <c r="AJ27" s="48"/>
      <c r="AK27" s="350">
        <f>ROUNDUP(AW51,1)</f>
        <v>0</v>
      </c>
      <c r="AL27" s="349"/>
      <c r="AM27" s="349"/>
      <c r="AN27" s="349"/>
      <c r="AO27" s="349"/>
      <c r="AP27" s="48"/>
      <c r="AQ27" s="50"/>
      <c r="BE27" s="338"/>
    </row>
    <row r="28" spans="2:57" s="2" customFormat="1" ht="14.4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48">
        <v>0.21</v>
      </c>
      <c r="M28" s="349"/>
      <c r="N28" s="349"/>
      <c r="O28" s="349"/>
      <c r="P28" s="48"/>
      <c r="Q28" s="48"/>
      <c r="R28" s="48"/>
      <c r="S28" s="48"/>
      <c r="T28" s="48"/>
      <c r="U28" s="48"/>
      <c r="V28" s="48"/>
      <c r="W28" s="350">
        <f>ROUNDUP(BB51,2)</f>
        <v>0</v>
      </c>
      <c r="X28" s="349"/>
      <c r="Y28" s="349"/>
      <c r="Z28" s="349"/>
      <c r="AA28" s="349"/>
      <c r="AB28" s="349"/>
      <c r="AC28" s="349"/>
      <c r="AD28" s="349"/>
      <c r="AE28" s="349"/>
      <c r="AF28" s="48"/>
      <c r="AG28" s="48"/>
      <c r="AH28" s="48"/>
      <c r="AI28" s="48"/>
      <c r="AJ28" s="48"/>
      <c r="AK28" s="350">
        <v>0</v>
      </c>
      <c r="AL28" s="349"/>
      <c r="AM28" s="349"/>
      <c r="AN28" s="349"/>
      <c r="AO28" s="349"/>
      <c r="AP28" s="48"/>
      <c r="AQ28" s="50"/>
      <c r="BE28" s="338"/>
    </row>
    <row r="29" spans="2:57" s="2" customFormat="1" ht="14.4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48">
        <v>0.15</v>
      </c>
      <c r="M29" s="349"/>
      <c r="N29" s="349"/>
      <c r="O29" s="349"/>
      <c r="P29" s="48"/>
      <c r="Q29" s="48"/>
      <c r="R29" s="48"/>
      <c r="S29" s="48"/>
      <c r="T29" s="48"/>
      <c r="U29" s="48"/>
      <c r="V29" s="48"/>
      <c r="W29" s="350">
        <f>ROUNDUP(BC51,2)</f>
        <v>0</v>
      </c>
      <c r="X29" s="349"/>
      <c r="Y29" s="349"/>
      <c r="Z29" s="349"/>
      <c r="AA29" s="349"/>
      <c r="AB29" s="349"/>
      <c r="AC29" s="349"/>
      <c r="AD29" s="349"/>
      <c r="AE29" s="349"/>
      <c r="AF29" s="48"/>
      <c r="AG29" s="48"/>
      <c r="AH29" s="48"/>
      <c r="AI29" s="48"/>
      <c r="AJ29" s="48"/>
      <c r="AK29" s="350">
        <v>0</v>
      </c>
      <c r="AL29" s="349"/>
      <c r="AM29" s="349"/>
      <c r="AN29" s="349"/>
      <c r="AO29" s="349"/>
      <c r="AP29" s="48"/>
      <c r="AQ29" s="50"/>
      <c r="BE29" s="338"/>
    </row>
    <row r="30" spans="2:57" s="2" customFormat="1" ht="14.4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48">
        <v>0</v>
      </c>
      <c r="M30" s="349"/>
      <c r="N30" s="349"/>
      <c r="O30" s="349"/>
      <c r="P30" s="48"/>
      <c r="Q30" s="48"/>
      <c r="R30" s="48"/>
      <c r="S30" s="48"/>
      <c r="T30" s="48"/>
      <c r="U30" s="48"/>
      <c r="V30" s="48"/>
      <c r="W30" s="350">
        <f>ROUNDUP(BD51,2)</f>
        <v>0</v>
      </c>
      <c r="X30" s="349"/>
      <c r="Y30" s="349"/>
      <c r="Z30" s="349"/>
      <c r="AA30" s="349"/>
      <c r="AB30" s="349"/>
      <c r="AC30" s="349"/>
      <c r="AD30" s="349"/>
      <c r="AE30" s="349"/>
      <c r="AF30" s="48"/>
      <c r="AG30" s="48"/>
      <c r="AH30" s="48"/>
      <c r="AI30" s="48"/>
      <c r="AJ30" s="48"/>
      <c r="AK30" s="350">
        <v>0</v>
      </c>
      <c r="AL30" s="349"/>
      <c r="AM30" s="349"/>
      <c r="AN30" s="349"/>
      <c r="AO30" s="349"/>
      <c r="AP30" s="48"/>
      <c r="AQ30" s="50"/>
      <c r="BE30" s="338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8"/>
    </row>
    <row r="32" spans="2:57" s="1" customFormat="1" ht="25.95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1" t="s">
        <v>53</v>
      </c>
      <c r="Y32" s="352"/>
      <c r="Z32" s="352"/>
      <c r="AA32" s="352"/>
      <c r="AB32" s="352"/>
      <c r="AC32" s="53"/>
      <c r="AD32" s="53"/>
      <c r="AE32" s="53"/>
      <c r="AF32" s="53"/>
      <c r="AG32" s="53"/>
      <c r="AH32" s="53"/>
      <c r="AI32" s="53"/>
      <c r="AJ32" s="53"/>
      <c r="AK32" s="353">
        <f>SUM(AK23:AK30)</f>
        <v>0</v>
      </c>
      <c r="AL32" s="352"/>
      <c r="AM32" s="352"/>
      <c r="AN32" s="352"/>
      <c r="AO32" s="354"/>
      <c r="AP32" s="51"/>
      <c r="AQ32" s="55"/>
      <c r="BE32" s="338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17-SO086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5" t="str">
        <f>K6</f>
        <v>Gymnazium a Obchodní akademie Bučovice, Součkova 500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Bučovice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57" t="str">
        <f>IF(AN8="","",AN8)</f>
        <v>3. 8. 2013</v>
      </c>
      <c r="AN44" s="357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Gymnazium a Obchodní akademie Bučovice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37</v>
      </c>
      <c r="AJ46" s="63"/>
      <c r="AK46" s="63"/>
      <c r="AL46" s="63"/>
      <c r="AM46" s="358" t="str">
        <f>IF(E17="","",E17)</f>
        <v>Ing. Bohdan Tišer</v>
      </c>
      <c r="AN46" s="358"/>
      <c r="AO46" s="358"/>
      <c r="AP46" s="358"/>
      <c r="AQ46" s="63"/>
      <c r="AR46" s="61"/>
      <c r="AS46" s="359" t="s">
        <v>55</v>
      </c>
      <c r="AT46" s="36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35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1"/>
      <c r="AT47" s="36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3"/>
      <c r="AT48" s="36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5" t="s">
        <v>56</v>
      </c>
      <c r="D49" s="366"/>
      <c r="E49" s="366"/>
      <c r="F49" s="366"/>
      <c r="G49" s="366"/>
      <c r="H49" s="79"/>
      <c r="I49" s="367" t="s">
        <v>57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8" t="s">
        <v>58</v>
      </c>
      <c r="AH49" s="366"/>
      <c r="AI49" s="366"/>
      <c r="AJ49" s="366"/>
      <c r="AK49" s="366"/>
      <c r="AL49" s="366"/>
      <c r="AM49" s="366"/>
      <c r="AN49" s="367" t="s">
        <v>59</v>
      </c>
      <c r="AO49" s="366"/>
      <c r="AP49" s="366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2">
        <f>ROUNDUP(AG52,2)</f>
        <v>0</v>
      </c>
      <c r="AH51" s="372"/>
      <c r="AI51" s="372"/>
      <c r="AJ51" s="372"/>
      <c r="AK51" s="372"/>
      <c r="AL51" s="372"/>
      <c r="AM51" s="372"/>
      <c r="AN51" s="373">
        <f>SUM(AG51,AT51)</f>
        <v>0</v>
      </c>
      <c r="AO51" s="373"/>
      <c r="AP51" s="373"/>
      <c r="AQ51" s="89" t="s">
        <v>22</v>
      </c>
      <c r="AR51" s="71"/>
      <c r="AS51" s="90">
        <f>ROUNDUP(AS52,2)</f>
        <v>0</v>
      </c>
      <c r="AT51" s="91">
        <f>ROUNDUP(SUM(AV51:AW51),1)</f>
        <v>0</v>
      </c>
      <c r="AU51" s="92">
        <f>ROUNDUP(AU52,5)</f>
        <v>0</v>
      </c>
      <c r="AV51" s="91">
        <f>ROUNDUP(AZ51*L26,1)</f>
        <v>0</v>
      </c>
      <c r="AW51" s="91">
        <f>ROUNDUP(BA51*L27,1)</f>
        <v>0</v>
      </c>
      <c r="AX51" s="91">
        <f>ROUNDUP(BB51*L26,1)</f>
        <v>0</v>
      </c>
      <c r="AY51" s="91">
        <f>ROUNDUP(BC51*L27,1)</f>
        <v>0</v>
      </c>
      <c r="AZ51" s="91">
        <f>ROUNDUP(AZ52,2)</f>
        <v>0</v>
      </c>
      <c r="BA51" s="91">
        <f>ROUNDUP(BA52,2)</f>
        <v>0</v>
      </c>
      <c r="BB51" s="91">
        <f>ROUNDUP(BB52,2)</f>
        <v>0</v>
      </c>
      <c r="BC51" s="91">
        <f>ROUNDUP(BC52,2)</f>
        <v>0</v>
      </c>
      <c r="BD51" s="93">
        <f>ROUNDUP(BD52,2)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1:91" s="5" customFormat="1" ht="31.5" customHeight="1">
      <c r="A52" s="96" t="s">
        <v>79</v>
      </c>
      <c r="B52" s="97"/>
      <c r="C52" s="98"/>
      <c r="D52" s="371" t="s">
        <v>80</v>
      </c>
      <c r="E52" s="371"/>
      <c r="F52" s="371"/>
      <c r="G52" s="371"/>
      <c r="H52" s="371"/>
      <c r="I52" s="99"/>
      <c r="J52" s="371" t="s">
        <v>81</v>
      </c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69">
        <f>'17-SO086-1 - SO 103 Podze...'!J27</f>
        <v>0</v>
      </c>
      <c r="AH52" s="370"/>
      <c r="AI52" s="370"/>
      <c r="AJ52" s="370"/>
      <c r="AK52" s="370"/>
      <c r="AL52" s="370"/>
      <c r="AM52" s="370"/>
      <c r="AN52" s="369">
        <f>SUM(AG52,AT52)</f>
        <v>0</v>
      </c>
      <c r="AO52" s="370"/>
      <c r="AP52" s="370"/>
      <c r="AQ52" s="100" t="s">
        <v>82</v>
      </c>
      <c r="AR52" s="101"/>
      <c r="AS52" s="102">
        <v>0</v>
      </c>
      <c r="AT52" s="103">
        <f>ROUNDUP(SUM(AV52:AW52),1)</f>
        <v>0</v>
      </c>
      <c r="AU52" s="104">
        <f>'17-SO086-1 - SO 103 Podze...'!P99</f>
        <v>0</v>
      </c>
      <c r="AV52" s="103">
        <f>'17-SO086-1 - SO 103 Podze...'!J30</f>
        <v>0</v>
      </c>
      <c r="AW52" s="103">
        <f>'17-SO086-1 - SO 103 Podze...'!J31</f>
        <v>0</v>
      </c>
      <c r="AX52" s="103">
        <f>'17-SO086-1 - SO 103 Podze...'!J32</f>
        <v>0</v>
      </c>
      <c r="AY52" s="103">
        <f>'17-SO086-1 - SO 103 Podze...'!J33</f>
        <v>0</v>
      </c>
      <c r="AZ52" s="103">
        <f>'17-SO086-1 - SO 103 Podze...'!F30</f>
        <v>0</v>
      </c>
      <c r="BA52" s="103">
        <f>'17-SO086-1 - SO 103 Podze...'!F31</f>
        <v>0</v>
      </c>
      <c r="BB52" s="103">
        <f>'17-SO086-1 - SO 103 Podze...'!F32</f>
        <v>0</v>
      </c>
      <c r="BC52" s="103">
        <f>'17-SO086-1 - SO 103 Podze...'!F33</f>
        <v>0</v>
      </c>
      <c r="BD52" s="105">
        <f>'17-SO086-1 - SO 103 Podze...'!F34</f>
        <v>0</v>
      </c>
      <c r="BT52" s="106" t="s">
        <v>24</v>
      </c>
      <c r="BV52" s="106" t="s">
        <v>77</v>
      </c>
      <c r="BW52" s="106" t="s">
        <v>83</v>
      </c>
      <c r="BX52" s="106" t="s">
        <v>7</v>
      </c>
      <c r="CL52" s="106" t="s">
        <v>84</v>
      </c>
      <c r="CM52" s="106" t="s">
        <v>85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lDBVaFplownxdy/VMmXTxlVombkrNqKo2HixJxlCUPp2GwpbhzF/rtQ7JQ9MwmgzIoK7ZWH3iGzBhNe2VOD1Hg==" saltValue="T/pWgsSPQeeJ34zNo1CSJVrlG6VqFIXH4yBOZZ7AnK0GhSWe0J47c86HQ1910OLZZLm3Qf9jtFyUNtns/ugC6w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7-SO086-1 - SO 103 Podze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0"/>
  <sheetViews>
    <sheetView showGridLines="0" tabSelected="1" workbookViewId="0" topLeftCell="A1">
      <pane ySplit="1" topLeftCell="A46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8"/>
      <c r="C1" s="108"/>
      <c r="D1" s="109" t="s">
        <v>1</v>
      </c>
      <c r="E1" s="108"/>
      <c r="F1" s="110" t="s">
        <v>86</v>
      </c>
      <c r="G1" s="383" t="s">
        <v>87</v>
      </c>
      <c r="H1" s="383"/>
      <c r="I1" s="111"/>
      <c r="J1" s="110" t="s">
        <v>88</v>
      </c>
      <c r="K1" s="109" t="s">
        <v>89</v>
      </c>
      <c r="L1" s="110" t="s">
        <v>90</v>
      </c>
      <c r="M1" s="110"/>
      <c r="N1" s="110"/>
      <c r="O1" s="110"/>
      <c r="P1" s="110"/>
      <c r="Q1" s="110"/>
      <c r="R1" s="110"/>
      <c r="S1" s="110"/>
      <c r="T1" s="11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24" t="s">
        <v>83</v>
      </c>
    </row>
    <row r="3" spans="2:46" ht="6.9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85</v>
      </c>
    </row>
    <row r="4" spans="2:46" ht="36.9" customHeight="1">
      <c r="B4" s="28"/>
      <c r="C4" s="29"/>
      <c r="D4" s="30" t="s">
        <v>91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13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13"/>
      <c r="J6" s="29"/>
      <c r="K6" s="31"/>
    </row>
    <row r="7" spans="2:11" ht="16.5" customHeight="1">
      <c r="B7" s="28"/>
      <c r="C7" s="29"/>
      <c r="D7" s="29"/>
      <c r="E7" s="375" t="str">
        <f>'Rekapitulace stavby'!K6</f>
        <v>Gymnazium a Obchodní akademie Bučovice, Součkova 500</v>
      </c>
      <c r="F7" s="376"/>
      <c r="G7" s="376"/>
      <c r="H7" s="376"/>
      <c r="I7" s="113"/>
      <c r="J7" s="29"/>
      <c r="K7" s="31"/>
    </row>
    <row r="8" spans="2:11" s="1" customFormat="1" ht="13.2">
      <c r="B8" s="41"/>
      <c r="C8" s="42"/>
      <c r="D8" s="37" t="s">
        <v>92</v>
      </c>
      <c r="E8" s="42"/>
      <c r="F8" s="42"/>
      <c r="G8" s="42"/>
      <c r="H8" s="42"/>
      <c r="I8" s="114"/>
      <c r="J8" s="42"/>
      <c r="K8" s="45"/>
    </row>
    <row r="9" spans="2:11" s="1" customFormat="1" ht="36.9" customHeight="1">
      <c r="B9" s="41"/>
      <c r="C9" s="42"/>
      <c r="D9" s="42"/>
      <c r="E9" s="377" t="s">
        <v>93</v>
      </c>
      <c r="F9" s="378"/>
      <c r="G9" s="378"/>
      <c r="H9" s="378"/>
      <c r="I9" s="114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14"/>
      <c r="J10" s="42"/>
      <c r="K10" s="45"/>
    </row>
    <row r="11" spans="2:11" s="1" customFormat="1" ht="14.4" customHeight="1">
      <c r="B11" s="41"/>
      <c r="C11" s="42"/>
      <c r="D11" s="37" t="s">
        <v>21</v>
      </c>
      <c r="E11" s="42"/>
      <c r="F11" s="35" t="s">
        <v>84</v>
      </c>
      <c r="G11" s="42"/>
      <c r="H11" s="42"/>
      <c r="I11" s="115" t="s">
        <v>23</v>
      </c>
      <c r="J11" s="35" t="s">
        <v>94</v>
      </c>
      <c r="K11" s="45"/>
    </row>
    <row r="12" spans="2:11" s="1" customFormat="1" ht="14.4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15" t="s">
        <v>27</v>
      </c>
      <c r="J12" s="116" t="str">
        <f>'Rekapitulace stavby'!AN8</f>
        <v>3. 8. 2013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14"/>
      <c r="J13" s="42"/>
      <c r="K13" s="45"/>
    </row>
    <row r="14" spans="2:11" s="1" customFormat="1" ht="14.4" customHeight="1">
      <c r="B14" s="41"/>
      <c r="C14" s="42"/>
      <c r="D14" s="37" t="s">
        <v>31</v>
      </c>
      <c r="E14" s="42"/>
      <c r="F14" s="42"/>
      <c r="G14" s="42"/>
      <c r="H14" s="42"/>
      <c r="I14" s="115" t="s">
        <v>32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33</v>
      </c>
      <c r="F15" s="42"/>
      <c r="G15" s="42"/>
      <c r="H15" s="42"/>
      <c r="I15" s="115" t="s">
        <v>34</v>
      </c>
      <c r="J15" s="35" t="s">
        <v>22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14"/>
      <c r="J16" s="42"/>
      <c r="K16" s="45"/>
    </row>
    <row r="17" spans="2:11" s="1" customFormat="1" ht="14.4" customHeight="1">
      <c r="B17" s="41"/>
      <c r="C17" s="42"/>
      <c r="D17" s="37" t="s">
        <v>35</v>
      </c>
      <c r="E17" s="42"/>
      <c r="F17" s="42"/>
      <c r="G17" s="42"/>
      <c r="H17" s="42"/>
      <c r="I17" s="115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5" t="s">
        <v>34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14"/>
      <c r="J19" s="42"/>
      <c r="K19" s="45"/>
    </row>
    <row r="20" spans="2:11" s="1" customFormat="1" ht="14.4" customHeight="1">
      <c r="B20" s="41"/>
      <c r="C20" s="42"/>
      <c r="D20" s="37" t="s">
        <v>37</v>
      </c>
      <c r="E20" s="42"/>
      <c r="F20" s="42"/>
      <c r="G20" s="42"/>
      <c r="H20" s="42"/>
      <c r="I20" s="115" t="s">
        <v>32</v>
      </c>
      <c r="J20" s="35" t="s">
        <v>22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15" t="s">
        <v>34</v>
      </c>
      <c r="J21" s="35" t="s">
        <v>22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14"/>
      <c r="J22" s="42"/>
      <c r="K22" s="45"/>
    </row>
    <row r="23" spans="2:11" s="1" customFormat="1" ht="14.4" customHeight="1">
      <c r="B23" s="41"/>
      <c r="C23" s="42"/>
      <c r="D23" s="37" t="s">
        <v>40</v>
      </c>
      <c r="E23" s="42"/>
      <c r="F23" s="42"/>
      <c r="G23" s="42"/>
      <c r="H23" s="42"/>
      <c r="I23" s="114"/>
      <c r="J23" s="42"/>
      <c r="K23" s="45"/>
    </row>
    <row r="24" spans="2:11" s="6" customFormat="1" ht="16.5" customHeight="1">
      <c r="B24" s="117"/>
      <c r="C24" s="118"/>
      <c r="D24" s="118"/>
      <c r="E24" s="344" t="s">
        <v>22</v>
      </c>
      <c r="F24" s="344"/>
      <c r="G24" s="344"/>
      <c r="H24" s="344"/>
      <c r="I24" s="119"/>
      <c r="J24" s="118"/>
      <c r="K24" s="120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14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25.35" customHeight="1">
      <c r="B27" s="41"/>
      <c r="C27" s="42"/>
      <c r="D27" s="123" t="s">
        <v>41</v>
      </c>
      <c r="E27" s="42"/>
      <c r="F27" s="42"/>
      <c r="G27" s="42"/>
      <c r="H27" s="42"/>
      <c r="I27" s="114"/>
      <c r="J27" s="124">
        <f>ROUNDUP(J99,2)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21"/>
      <c r="J28" s="85"/>
      <c r="K28" s="122"/>
    </row>
    <row r="29" spans="2:11" s="1" customFormat="1" ht="14.4" customHeight="1">
      <c r="B29" s="41"/>
      <c r="C29" s="42"/>
      <c r="D29" s="42"/>
      <c r="E29" s="42"/>
      <c r="F29" s="46" t="s">
        <v>43</v>
      </c>
      <c r="G29" s="42"/>
      <c r="H29" s="42"/>
      <c r="I29" s="125" t="s">
        <v>42</v>
      </c>
      <c r="J29" s="46" t="s">
        <v>44</v>
      </c>
      <c r="K29" s="45"/>
    </row>
    <row r="30" spans="2:11" s="1" customFormat="1" ht="14.4" customHeight="1">
      <c r="B30" s="41"/>
      <c r="C30" s="42"/>
      <c r="D30" s="49" t="s">
        <v>45</v>
      </c>
      <c r="E30" s="49" t="s">
        <v>46</v>
      </c>
      <c r="F30" s="126">
        <f>ROUNDUP(SUM(BE99:BE519),2)</f>
        <v>0</v>
      </c>
      <c r="G30" s="42"/>
      <c r="H30" s="42"/>
      <c r="I30" s="127">
        <v>0.21</v>
      </c>
      <c r="J30" s="126">
        <f>ROUNDUP(ROUNDUP((SUM(BE99:BE519)),2)*I30,1)</f>
        <v>0</v>
      </c>
      <c r="K30" s="45"/>
    </row>
    <row r="31" spans="2:11" s="1" customFormat="1" ht="14.4" customHeight="1">
      <c r="B31" s="41"/>
      <c r="C31" s="42"/>
      <c r="D31" s="42"/>
      <c r="E31" s="49" t="s">
        <v>47</v>
      </c>
      <c r="F31" s="126">
        <f>ROUNDUP(SUM(BF99:BF519),2)</f>
        <v>0</v>
      </c>
      <c r="G31" s="42"/>
      <c r="H31" s="42"/>
      <c r="I31" s="127">
        <v>0.15</v>
      </c>
      <c r="J31" s="126">
        <f>ROUNDUP(ROUNDUP((SUM(BF99:BF519)),2)*I31,1)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48</v>
      </c>
      <c r="F32" s="126">
        <f>ROUNDUP(SUM(BG99:BG519),2)</f>
        <v>0</v>
      </c>
      <c r="G32" s="42"/>
      <c r="H32" s="42"/>
      <c r="I32" s="127">
        <v>0.21</v>
      </c>
      <c r="J32" s="126">
        <v>0</v>
      </c>
      <c r="K32" s="45"/>
    </row>
    <row r="33" spans="2:11" s="1" customFormat="1" ht="14.4" customHeight="1" hidden="1">
      <c r="B33" s="41"/>
      <c r="C33" s="42"/>
      <c r="D33" s="42"/>
      <c r="E33" s="49" t="s">
        <v>49</v>
      </c>
      <c r="F33" s="126">
        <f>ROUNDUP(SUM(BH99:BH519),2)</f>
        <v>0</v>
      </c>
      <c r="G33" s="42"/>
      <c r="H33" s="42"/>
      <c r="I33" s="127">
        <v>0.15</v>
      </c>
      <c r="J33" s="126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26">
        <f>ROUNDUP(SUM(BI99:BI519),2)</f>
        <v>0</v>
      </c>
      <c r="G34" s="42"/>
      <c r="H34" s="42"/>
      <c r="I34" s="127">
        <v>0</v>
      </c>
      <c r="J34" s="126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14"/>
      <c r="J35" s="42"/>
      <c r="K35" s="45"/>
    </row>
    <row r="36" spans="2:11" s="1" customFormat="1" ht="25.35" customHeight="1">
      <c r="B36" s="41"/>
      <c r="C36" s="128"/>
      <c r="D36" s="129" t="s">
        <v>51</v>
      </c>
      <c r="E36" s="79"/>
      <c r="F36" s="79"/>
      <c r="G36" s="130" t="s">
        <v>52</v>
      </c>
      <c r="H36" s="131" t="s">
        <v>53</v>
      </c>
      <c r="I36" s="132"/>
      <c r="J36" s="133">
        <f>SUM(J27:J34)</f>
        <v>0</v>
      </c>
      <c r="K36" s="134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35"/>
      <c r="J37" s="57"/>
      <c r="K37" s="58"/>
    </row>
    <row r="41" spans="2:11" s="1" customFormat="1" ht="6.9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" customHeight="1">
      <c r="B42" s="41"/>
      <c r="C42" s="30" t="s">
        <v>95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14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14"/>
      <c r="J44" s="42"/>
      <c r="K44" s="45"/>
    </row>
    <row r="45" spans="2:11" s="1" customFormat="1" ht="16.5" customHeight="1">
      <c r="B45" s="41"/>
      <c r="C45" s="42"/>
      <c r="D45" s="42"/>
      <c r="E45" s="375" t="str">
        <f>E7</f>
        <v>Gymnazium a Obchodní akademie Bučovice, Součkova 500</v>
      </c>
      <c r="F45" s="376"/>
      <c r="G45" s="376"/>
      <c r="H45" s="376"/>
      <c r="I45" s="114"/>
      <c r="J45" s="42"/>
      <c r="K45" s="45"/>
    </row>
    <row r="46" spans="2:11" s="1" customFormat="1" ht="14.4" customHeight="1">
      <c r="B46" s="41"/>
      <c r="C46" s="37" t="s">
        <v>92</v>
      </c>
      <c r="D46" s="42"/>
      <c r="E46" s="42"/>
      <c r="F46" s="42"/>
      <c r="G46" s="42"/>
      <c r="H46" s="42"/>
      <c r="I46" s="114"/>
      <c r="J46" s="42"/>
      <c r="K46" s="45"/>
    </row>
    <row r="47" spans="2:11" s="1" customFormat="1" ht="17.25" customHeight="1">
      <c r="B47" s="41"/>
      <c r="C47" s="42"/>
      <c r="D47" s="42"/>
      <c r="E47" s="377" t="str">
        <f>E9</f>
        <v>17-SO086-1 - SO 103 Podzemní spojovací chodba</v>
      </c>
      <c r="F47" s="378"/>
      <c r="G47" s="378"/>
      <c r="H47" s="378"/>
      <c r="I47" s="114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14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>Bučovice</v>
      </c>
      <c r="G49" s="42"/>
      <c r="H49" s="42"/>
      <c r="I49" s="115" t="s">
        <v>27</v>
      </c>
      <c r="J49" s="116" t="str">
        <f>IF(J12="","",J12)</f>
        <v>3. 8. 2013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14"/>
      <c r="J50" s="42"/>
      <c r="K50" s="45"/>
    </row>
    <row r="51" spans="2:11" s="1" customFormat="1" ht="13.2">
      <c r="B51" s="41"/>
      <c r="C51" s="37" t="s">
        <v>31</v>
      </c>
      <c r="D51" s="42"/>
      <c r="E51" s="42"/>
      <c r="F51" s="35" t="str">
        <f>E15</f>
        <v>Gymnazium a Obchodní akademie Bučovice</v>
      </c>
      <c r="G51" s="42"/>
      <c r="H51" s="42"/>
      <c r="I51" s="115" t="s">
        <v>37</v>
      </c>
      <c r="J51" s="344" t="str">
        <f>E21</f>
        <v>Ing. Bohdan Tišer</v>
      </c>
      <c r="K51" s="45"/>
    </row>
    <row r="52" spans="2:11" s="1" customFormat="1" ht="14.4" customHeight="1">
      <c r="B52" s="41"/>
      <c r="C52" s="37" t="s">
        <v>35</v>
      </c>
      <c r="D52" s="42"/>
      <c r="E52" s="42"/>
      <c r="F52" s="35" t="str">
        <f>IF(E18="","",E18)</f>
        <v/>
      </c>
      <c r="G52" s="42"/>
      <c r="H52" s="42"/>
      <c r="I52" s="114"/>
      <c r="J52" s="379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4"/>
      <c r="J53" s="42"/>
      <c r="K53" s="45"/>
    </row>
    <row r="54" spans="2:11" s="1" customFormat="1" ht="29.25" customHeight="1">
      <c r="B54" s="41"/>
      <c r="C54" s="140" t="s">
        <v>96</v>
      </c>
      <c r="D54" s="128"/>
      <c r="E54" s="128"/>
      <c r="F54" s="128"/>
      <c r="G54" s="128"/>
      <c r="H54" s="128"/>
      <c r="I54" s="141"/>
      <c r="J54" s="142" t="s">
        <v>97</v>
      </c>
      <c r="K54" s="143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4"/>
      <c r="J55" s="42"/>
      <c r="K55" s="45"/>
    </row>
    <row r="56" spans="2:47" s="1" customFormat="1" ht="29.25" customHeight="1">
      <c r="B56" s="41"/>
      <c r="C56" s="144" t="s">
        <v>98</v>
      </c>
      <c r="D56" s="42"/>
      <c r="E56" s="42"/>
      <c r="F56" s="42"/>
      <c r="G56" s="42"/>
      <c r="H56" s="42"/>
      <c r="I56" s="114"/>
      <c r="J56" s="124">
        <f>J99</f>
        <v>0</v>
      </c>
      <c r="K56" s="45"/>
      <c r="AU56" s="24" t="s">
        <v>99</v>
      </c>
    </row>
    <row r="57" spans="2:11" s="7" customFormat="1" ht="24.9" customHeight="1">
      <c r="B57" s="145"/>
      <c r="C57" s="146"/>
      <c r="D57" s="147" t="s">
        <v>100</v>
      </c>
      <c r="E57" s="148"/>
      <c r="F57" s="148"/>
      <c r="G57" s="148"/>
      <c r="H57" s="148"/>
      <c r="I57" s="149"/>
      <c r="J57" s="150">
        <f>J100</f>
        <v>0</v>
      </c>
      <c r="K57" s="151"/>
    </row>
    <row r="58" spans="2:11" s="8" customFormat="1" ht="19.95" customHeight="1">
      <c r="B58" s="152"/>
      <c r="C58" s="153"/>
      <c r="D58" s="154" t="s">
        <v>101</v>
      </c>
      <c r="E58" s="155"/>
      <c r="F58" s="155"/>
      <c r="G58" s="155"/>
      <c r="H58" s="155"/>
      <c r="I58" s="156"/>
      <c r="J58" s="157">
        <f>J101</f>
        <v>0</v>
      </c>
      <c r="K58" s="158"/>
    </row>
    <row r="59" spans="2:11" s="8" customFormat="1" ht="19.95" customHeight="1">
      <c r="B59" s="152"/>
      <c r="C59" s="153"/>
      <c r="D59" s="154" t="s">
        <v>102</v>
      </c>
      <c r="E59" s="155"/>
      <c r="F59" s="155"/>
      <c r="G59" s="155"/>
      <c r="H59" s="155"/>
      <c r="I59" s="156"/>
      <c r="J59" s="157">
        <f>J166</f>
        <v>0</v>
      </c>
      <c r="K59" s="158"/>
    </row>
    <row r="60" spans="2:11" s="8" customFormat="1" ht="19.95" customHeight="1">
      <c r="B60" s="152"/>
      <c r="C60" s="153"/>
      <c r="D60" s="154" t="s">
        <v>103</v>
      </c>
      <c r="E60" s="155"/>
      <c r="F60" s="155"/>
      <c r="G60" s="155"/>
      <c r="H60" s="155"/>
      <c r="I60" s="156"/>
      <c r="J60" s="157">
        <f>J187</f>
        <v>0</v>
      </c>
      <c r="K60" s="158"/>
    </row>
    <row r="61" spans="2:11" s="8" customFormat="1" ht="19.95" customHeight="1">
      <c r="B61" s="152"/>
      <c r="C61" s="153"/>
      <c r="D61" s="154" t="s">
        <v>104</v>
      </c>
      <c r="E61" s="155"/>
      <c r="F61" s="155"/>
      <c r="G61" s="155"/>
      <c r="H61" s="155"/>
      <c r="I61" s="156"/>
      <c r="J61" s="157">
        <f>J214</f>
        <v>0</v>
      </c>
      <c r="K61" s="158"/>
    </row>
    <row r="62" spans="2:11" s="8" customFormat="1" ht="19.95" customHeight="1">
      <c r="B62" s="152"/>
      <c r="C62" s="153"/>
      <c r="D62" s="154" t="s">
        <v>105</v>
      </c>
      <c r="E62" s="155"/>
      <c r="F62" s="155"/>
      <c r="G62" s="155"/>
      <c r="H62" s="155"/>
      <c r="I62" s="156"/>
      <c r="J62" s="157">
        <f>J220</f>
        <v>0</v>
      </c>
      <c r="K62" s="158"/>
    </row>
    <row r="63" spans="2:11" s="8" customFormat="1" ht="19.95" customHeight="1">
      <c r="B63" s="152"/>
      <c r="C63" s="153"/>
      <c r="D63" s="154" t="s">
        <v>106</v>
      </c>
      <c r="E63" s="155"/>
      <c r="F63" s="155"/>
      <c r="G63" s="155"/>
      <c r="H63" s="155"/>
      <c r="I63" s="156"/>
      <c r="J63" s="157">
        <f>J226</f>
        <v>0</v>
      </c>
      <c r="K63" s="158"/>
    </row>
    <row r="64" spans="2:11" s="8" customFormat="1" ht="19.95" customHeight="1">
      <c r="B64" s="152"/>
      <c r="C64" s="153"/>
      <c r="D64" s="154" t="s">
        <v>107</v>
      </c>
      <c r="E64" s="155"/>
      <c r="F64" s="155"/>
      <c r="G64" s="155"/>
      <c r="H64" s="155"/>
      <c r="I64" s="156"/>
      <c r="J64" s="157">
        <f>J288</f>
        <v>0</v>
      </c>
      <c r="K64" s="158"/>
    </row>
    <row r="65" spans="2:11" s="8" customFormat="1" ht="19.95" customHeight="1">
      <c r="B65" s="152"/>
      <c r="C65" s="153"/>
      <c r="D65" s="154" t="s">
        <v>108</v>
      </c>
      <c r="E65" s="155"/>
      <c r="F65" s="155"/>
      <c r="G65" s="155"/>
      <c r="H65" s="155"/>
      <c r="I65" s="156"/>
      <c r="J65" s="157">
        <f>J375</f>
        <v>0</v>
      </c>
      <c r="K65" s="158"/>
    </row>
    <row r="66" spans="2:11" s="7" customFormat="1" ht="24.9" customHeight="1">
      <c r="B66" s="145"/>
      <c r="C66" s="146"/>
      <c r="D66" s="147" t="s">
        <v>109</v>
      </c>
      <c r="E66" s="148"/>
      <c r="F66" s="148"/>
      <c r="G66" s="148"/>
      <c r="H66" s="148"/>
      <c r="I66" s="149"/>
      <c r="J66" s="150">
        <f>J377</f>
        <v>0</v>
      </c>
      <c r="K66" s="151"/>
    </row>
    <row r="67" spans="2:11" s="8" customFormat="1" ht="19.95" customHeight="1">
      <c r="B67" s="152"/>
      <c r="C67" s="153"/>
      <c r="D67" s="154" t="s">
        <v>110</v>
      </c>
      <c r="E67" s="155"/>
      <c r="F67" s="155"/>
      <c r="G67" s="155"/>
      <c r="H67" s="155"/>
      <c r="I67" s="156"/>
      <c r="J67" s="157">
        <f>J378</f>
        <v>0</v>
      </c>
      <c r="K67" s="158"/>
    </row>
    <row r="68" spans="2:11" s="8" customFormat="1" ht="19.95" customHeight="1">
      <c r="B68" s="152"/>
      <c r="C68" s="153"/>
      <c r="D68" s="154" t="s">
        <v>111</v>
      </c>
      <c r="E68" s="155"/>
      <c r="F68" s="155"/>
      <c r="G68" s="155"/>
      <c r="H68" s="155"/>
      <c r="I68" s="156"/>
      <c r="J68" s="157">
        <f>J440</f>
        <v>0</v>
      </c>
      <c r="K68" s="158"/>
    </row>
    <row r="69" spans="2:11" s="8" customFormat="1" ht="19.95" customHeight="1">
      <c r="B69" s="152"/>
      <c r="C69" s="153"/>
      <c r="D69" s="154" t="s">
        <v>112</v>
      </c>
      <c r="E69" s="155"/>
      <c r="F69" s="155"/>
      <c r="G69" s="155"/>
      <c r="H69" s="155"/>
      <c r="I69" s="156"/>
      <c r="J69" s="157">
        <f>J450</f>
        <v>0</v>
      </c>
      <c r="K69" s="158"/>
    </row>
    <row r="70" spans="2:11" s="8" customFormat="1" ht="19.95" customHeight="1">
      <c r="B70" s="152"/>
      <c r="C70" s="153"/>
      <c r="D70" s="154" t="s">
        <v>113</v>
      </c>
      <c r="E70" s="155"/>
      <c r="F70" s="155"/>
      <c r="G70" s="155"/>
      <c r="H70" s="155"/>
      <c r="I70" s="156"/>
      <c r="J70" s="157">
        <f>J452</f>
        <v>0</v>
      </c>
      <c r="K70" s="158"/>
    </row>
    <row r="71" spans="2:11" s="8" customFormat="1" ht="19.95" customHeight="1">
      <c r="B71" s="152"/>
      <c r="C71" s="153"/>
      <c r="D71" s="154" t="s">
        <v>114</v>
      </c>
      <c r="E71" s="155"/>
      <c r="F71" s="155"/>
      <c r="G71" s="155"/>
      <c r="H71" s="155"/>
      <c r="I71" s="156"/>
      <c r="J71" s="157">
        <f>J454</f>
        <v>0</v>
      </c>
      <c r="K71" s="158"/>
    </row>
    <row r="72" spans="2:11" s="8" customFormat="1" ht="19.95" customHeight="1">
      <c r="B72" s="152"/>
      <c r="C72" s="153"/>
      <c r="D72" s="154" t="s">
        <v>115</v>
      </c>
      <c r="E72" s="155"/>
      <c r="F72" s="155"/>
      <c r="G72" s="155"/>
      <c r="H72" s="155"/>
      <c r="I72" s="156"/>
      <c r="J72" s="157">
        <f>J460</f>
        <v>0</v>
      </c>
      <c r="K72" s="158"/>
    </row>
    <row r="73" spans="2:11" s="8" customFormat="1" ht="19.95" customHeight="1">
      <c r="B73" s="152"/>
      <c r="C73" s="153"/>
      <c r="D73" s="154" t="s">
        <v>116</v>
      </c>
      <c r="E73" s="155"/>
      <c r="F73" s="155"/>
      <c r="G73" s="155"/>
      <c r="H73" s="155"/>
      <c r="I73" s="156"/>
      <c r="J73" s="157">
        <f>J468</f>
        <v>0</v>
      </c>
      <c r="K73" s="158"/>
    </row>
    <row r="74" spans="2:11" s="8" customFormat="1" ht="19.95" customHeight="1">
      <c r="B74" s="152"/>
      <c r="C74" s="153"/>
      <c r="D74" s="154" t="s">
        <v>117</v>
      </c>
      <c r="E74" s="155"/>
      <c r="F74" s="155"/>
      <c r="G74" s="155"/>
      <c r="H74" s="155"/>
      <c r="I74" s="156"/>
      <c r="J74" s="157">
        <f>J471</f>
        <v>0</v>
      </c>
      <c r="K74" s="158"/>
    </row>
    <row r="75" spans="2:11" s="8" customFormat="1" ht="19.95" customHeight="1">
      <c r="B75" s="152"/>
      <c r="C75" s="153"/>
      <c r="D75" s="154" t="s">
        <v>118</v>
      </c>
      <c r="E75" s="155"/>
      <c r="F75" s="155"/>
      <c r="G75" s="155"/>
      <c r="H75" s="155"/>
      <c r="I75" s="156"/>
      <c r="J75" s="157">
        <f>J495</f>
        <v>0</v>
      </c>
      <c r="K75" s="158"/>
    </row>
    <row r="76" spans="2:11" s="8" customFormat="1" ht="19.95" customHeight="1">
      <c r="B76" s="152"/>
      <c r="C76" s="153"/>
      <c r="D76" s="154" t="s">
        <v>119</v>
      </c>
      <c r="E76" s="155"/>
      <c r="F76" s="155"/>
      <c r="G76" s="155"/>
      <c r="H76" s="155"/>
      <c r="I76" s="156"/>
      <c r="J76" s="157">
        <f>J512</f>
        <v>0</v>
      </c>
      <c r="K76" s="158"/>
    </row>
    <row r="77" spans="2:11" s="8" customFormat="1" ht="19.95" customHeight="1">
      <c r="B77" s="152"/>
      <c r="C77" s="153"/>
      <c r="D77" s="154" t="s">
        <v>120</v>
      </c>
      <c r="E77" s="155"/>
      <c r="F77" s="155"/>
      <c r="G77" s="155"/>
      <c r="H77" s="155"/>
      <c r="I77" s="156"/>
      <c r="J77" s="157">
        <f>J515</f>
        <v>0</v>
      </c>
      <c r="K77" s="158"/>
    </row>
    <row r="78" spans="2:11" s="7" customFormat="1" ht="24.9" customHeight="1">
      <c r="B78" s="145"/>
      <c r="C78" s="146"/>
      <c r="D78" s="147" t="s">
        <v>121</v>
      </c>
      <c r="E78" s="148"/>
      <c r="F78" s="148"/>
      <c r="G78" s="148"/>
      <c r="H78" s="148"/>
      <c r="I78" s="149"/>
      <c r="J78" s="150">
        <f>J517</f>
        <v>0</v>
      </c>
      <c r="K78" s="151"/>
    </row>
    <row r="79" spans="2:11" s="8" customFormat="1" ht="19.95" customHeight="1">
      <c r="B79" s="152"/>
      <c r="C79" s="153"/>
      <c r="D79" s="154" t="s">
        <v>122</v>
      </c>
      <c r="E79" s="155"/>
      <c r="F79" s="155"/>
      <c r="G79" s="155"/>
      <c r="H79" s="155"/>
      <c r="I79" s="156"/>
      <c r="J79" s="157">
        <f>J518</f>
        <v>0</v>
      </c>
      <c r="K79" s="158"/>
    </row>
    <row r="80" spans="2:11" s="1" customFormat="1" ht="21.75" customHeight="1">
      <c r="B80" s="41"/>
      <c r="C80" s="42"/>
      <c r="D80" s="42"/>
      <c r="E80" s="42"/>
      <c r="F80" s="42"/>
      <c r="G80" s="42"/>
      <c r="H80" s="42"/>
      <c r="I80" s="114"/>
      <c r="J80" s="42"/>
      <c r="K80" s="45"/>
    </row>
    <row r="81" spans="2:11" s="1" customFormat="1" ht="6.9" customHeight="1">
      <c r="B81" s="56"/>
      <c r="C81" s="57"/>
      <c r="D81" s="57"/>
      <c r="E81" s="57"/>
      <c r="F81" s="57"/>
      <c r="G81" s="57"/>
      <c r="H81" s="57"/>
      <c r="I81" s="135"/>
      <c r="J81" s="57"/>
      <c r="K81" s="58"/>
    </row>
    <row r="85" spans="2:12" s="1" customFormat="1" ht="6.9" customHeight="1">
      <c r="B85" s="59"/>
      <c r="C85" s="60"/>
      <c r="D85" s="60"/>
      <c r="E85" s="60"/>
      <c r="F85" s="60"/>
      <c r="G85" s="60"/>
      <c r="H85" s="60"/>
      <c r="I85" s="138"/>
      <c r="J85" s="60"/>
      <c r="K85" s="60"/>
      <c r="L85" s="61"/>
    </row>
    <row r="86" spans="2:12" s="1" customFormat="1" ht="36.9" customHeight="1">
      <c r="B86" s="41"/>
      <c r="C86" s="62" t="s">
        <v>123</v>
      </c>
      <c r="D86" s="63"/>
      <c r="E86" s="63"/>
      <c r="F86" s="63"/>
      <c r="G86" s="63"/>
      <c r="H86" s="63"/>
      <c r="I86" s="159"/>
      <c r="J86" s="63"/>
      <c r="K86" s="63"/>
      <c r="L86" s="61"/>
    </row>
    <row r="87" spans="2:12" s="1" customFormat="1" ht="6.9" customHeight="1">
      <c r="B87" s="41"/>
      <c r="C87" s="63"/>
      <c r="D87" s="63"/>
      <c r="E87" s="63"/>
      <c r="F87" s="63"/>
      <c r="G87" s="63"/>
      <c r="H87" s="63"/>
      <c r="I87" s="159"/>
      <c r="J87" s="63"/>
      <c r="K87" s="63"/>
      <c r="L87" s="61"/>
    </row>
    <row r="88" spans="2:12" s="1" customFormat="1" ht="14.4" customHeight="1">
      <c r="B88" s="41"/>
      <c r="C88" s="65" t="s">
        <v>18</v>
      </c>
      <c r="D88" s="63"/>
      <c r="E88" s="63"/>
      <c r="F88" s="63"/>
      <c r="G88" s="63"/>
      <c r="H88" s="63"/>
      <c r="I88" s="159"/>
      <c r="J88" s="63"/>
      <c r="K88" s="63"/>
      <c r="L88" s="61"/>
    </row>
    <row r="89" spans="2:12" s="1" customFormat="1" ht="16.5" customHeight="1">
      <c r="B89" s="41"/>
      <c r="C89" s="63"/>
      <c r="D89" s="63"/>
      <c r="E89" s="380" t="str">
        <f>E7</f>
        <v>Gymnazium a Obchodní akademie Bučovice, Součkova 500</v>
      </c>
      <c r="F89" s="381"/>
      <c r="G89" s="381"/>
      <c r="H89" s="381"/>
      <c r="I89" s="159"/>
      <c r="J89" s="63"/>
      <c r="K89" s="63"/>
      <c r="L89" s="61"/>
    </row>
    <row r="90" spans="2:12" s="1" customFormat="1" ht="14.4" customHeight="1">
      <c r="B90" s="41"/>
      <c r="C90" s="65" t="s">
        <v>92</v>
      </c>
      <c r="D90" s="63"/>
      <c r="E90" s="63"/>
      <c r="F90" s="63"/>
      <c r="G90" s="63"/>
      <c r="H90" s="63"/>
      <c r="I90" s="159"/>
      <c r="J90" s="63"/>
      <c r="K90" s="63"/>
      <c r="L90" s="61"/>
    </row>
    <row r="91" spans="2:12" s="1" customFormat="1" ht="17.25" customHeight="1">
      <c r="B91" s="41"/>
      <c r="C91" s="63"/>
      <c r="D91" s="63"/>
      <c r="E91" s="355" t="str">
        <f>E9</f>
        <v>17-SO086-1 - SO 103 Podzemní spojovací chodba</v>
      </c>
      <c r="F91" s="382"/>
      <c r="G91" s="382"/>
      <c r="H91" s="382"/>
      <c r="I91" s="159"/>
      <c r="J91" s="63"/>
      <c r="K91" s="63"/>
      <c r="L91" s="61"/>
    </row>
    <row r="92" spans="2:12" s="1" customFormat="1" ht="6.9" customHeight="1">
      <c r="B92" s="41"/>
      <c r="C92" s="63"/>
      <c r="D92" s="63"/>
      <c r="E92" s="63"/>
      <c r="F92" s="63"/>
      <c r="G92" s="63"/>
      <c r="H92" s="63"/>
      <c r="I92" s="159"/>
      <c r="J92" s="63"/>
      <c r="K92" s="63"/>
      <c r="L92" s="61"/>
    </row>
    <row r="93" spans="2:12" s="1" customFormat="1" ht="18" customHeight="1">
      <c r="B93" s="41"/>
      <c r="C93" s="65" t="s">
        <v>25</v>
      </c>
      <c r="D93" s="63"/>
      <c r="E93" s="63"/>
      <c r="F93" s="160" t="str">
        <f>F12</f>
        <v>Bučovice</v>
      </c>
      <c r="G93" s="63"/>
      <c r="H93" s="63"/>
      <c r="I93" s="161" t="s">
        <v>27</v>
      </c>
      <c r="J93" s="73" t="str">
        <f>IF(J12="","",J12)</f>
        <v>3. 8. 2013</v>
      </c>
      <c r="K93" s="63"/>
      <c r="L93" s="61"/>
    </row>
    <row r="94" spans="2:12" s="1" customFormat="1" ht="6.9" customHeight="1">
      <c r="B94" s="41"/>
      <c r="C94" s="63"/>
      <c r="D94" s="63"/>
      <c r="E94" s="63"/>
      <c r="F94" s="63"/>
      <c r="G94" s="63"/>
      <c r="H94" s="63"/>
      <c r="I94" s="159"/>
      <c r="J94" s="63"/>
      <c r="K94" s="63"/>
      <c r="L94" s="61"/>
    </row>
    <row r="95" spans="2:12" s="1" customFormat="1" ht="13.2">
      <c r="B95" s="41"/>
      <c r="C95" s="65" t="s">
        <v>31</v>
      </c>
      <c r="D95" s="63"/>
      <c r="E95" s="63"/>
      <c r="F95" s="160" t="str">
        <f>E15</f>
        <v>Gymnazium a Obchodní akademie Bučovice</v>
      </c>
      <c r="G95" s="63"/>
      <c r="H95" s="63"/>
      <c r="I95" s="161" t="s">
        <v>37</v>
      </c>
      <c r="J95" s="160" t="str">
        <f>E21</f>
        <v>Ing. Bohdan Tišer</v>
      </c>
      <c r="K95" s="63"/>
      <c r="L95" s="61"/>
    </row>
    <row r="96" spans="2:12" s="1" customFormat="1" ht="14.4" customHeight="1">
      <c r="B96" s="41"/>
      <c r="C96" s="65" t="s">
        <v>35</v>
      </c>
      <c r="D96" s="63"/>
      <c r="E96" s="63"/>
      <c r="F96" s="160" t="str">
        <f>IF(E18="","",E18)</f>
        <v/>
      </c>
      <c r="G96" s="63"/>
      <c r="H96" s="63"/>
      <c r="I96" s="159"/>
      <c r="J96" s="63"/>
      <c r="K96" s="63"/>
      <c r="L96" s="61"/>
    </row>
    <row r="97" spans="2:12" s="1" customFormat="1" ht="10.35" customHeight="1">
      <c r="B97" s="41"/>
      <c r="C97" s="63"/>
      <c r="D97" s="63"/>
      <c r="E97" s="63"/>
      <c r="F97" s="63"/>
      <c r="G97" s="63"/>
      <c r="H97" s="63"/>
      <c r="I97" s="159"/>
      <c r="J97" s="63"/>
      <c r="K97" s="63"/>
      <c r="L97" s="61"/>
    </row>
    <row r="98" spans="2:20" s="9" customFormat="1" ht="29.25" customHeight="1">
      <c r="B98" s="162"/>
      <c r="C98" s="163" t="s">
        <v>124</v>
      </c>
      <c r="D98" s="164" t="s">
        <v>60</v>
      </c>
      <c r="E98" s="164" t="s">
        <v>56</v>
      </c>
      <c r="F98" s="164" t="s">
        <v>125</v>
      </c>
      <c r="G98" s="164" t="s">
        <v>126</v>
      </c>
      <c r="H98" s="164" t="s">
        <v>127</v>
      </c>
      <c r="I98" s="165" t="s">
        <v>128</v>
      </c>
      <c r="J98" s="164" t="s">
        <v>97</v>
      </c>
      <c r="K98" s="166" t="s">
        <v>129</v>
      </c>
      <c r="L98" s="167"/>
      <c r="M98" s="81" t="s">
        <v>130</v>
      </c>
      <c r="N98" s="82" t="s">
        <v>45</v>
      </c>
      <c r="O98" s="82" t="s">
        <v>131</v>
      </c>
      <c r="P98" s="82" t="s">
        <v>132</v>
      </c>
      <c r="Q98" s="82" t="s">
        <v>133</v>
      </c>
      <c r="R98" s="82" t="s">
        <v>134</v>
      </c>
      <c r="S98" s="82" t="s">
        <v>135</v>
      </c>
      <c r="T98" s="83" t="s">
        <v>136</v>
      </c>
    </row>
    <row r="99" spans="2:63" s="1" customFormat="1" ht="29.25" customHeight="1">
      <c r="B99" s="41"/>
      <c r="C99" s="87" t="s">
        <v>98</v>
      </c>
      <c r="D99" s="63"/>
      <c r="E99" s="63"/>
      <c r="F99" s="63"/>
      <c r="G99" s="63"/>
      <c r="H99" s="63"/>
      <c r="I99" s="159"/>
      <c r="J99" s="168">
        <f>BK99</f>
        <v>0</v>
      </c>
      <c r="K99" s="63"/>
      <c r="L99" s="61"/>
      <c r="M99" s="84"/>
      <c r="N99" s="85"/>
      <c r="O99" s="85"/>
      <c r="P99" s="169">
        <f>P100+P377+P517</f>
        <v>0</v>
      </c>
      <c r="Q99" s="85"/>
      <c r="R99" s="169">
        <f>R100+R377+R517</f>
        <v>125.80018267</v>
      </c>
      <c r="S99" s="85"/>
      <c r="T99" s="170">
        <f>T100+T377+T517</f>
        <v>127.63177000000003</v>
      </c>
      <c r="AT99" s="24" t="s">
        <v>74</v>
      </c>
      <c r="AU99" s="24" t="s">
        <v>99</v>
      </c>
      <c r="BK99" s="171">
        <f>BK100+BK377+BK517</f>
        <v>0</v>
      </c>
    </row>
    <row r="100" spans="2:63" s="10" customFormat="1" ht="37.35" customHeight="1">
      <c r="B100" s="172"/>
      <c r="C100" s="173"/>
      <c r="D100" s="174" t="s">
        <v>74</v>
      </c>
      <c r="E100" s="175" t="s">
        <v>137</v>
      </c>
      <c r="F100" s="175" t="s">
        <v>138</v>
      </c>
      <c r="G100" s="173"/>
      <c r="H100" s="173"/>
      <c r="I100" s="176"/>
      <c r="J100" s="177">
        <f>BK100</f>
        <v>0</v>
      </c>
      <c r="K100" s="173"/>
      <c r="L100" s="178"/>
      <c r="M100" s="179"/>
      <c r="N100" s="180"/>
      <c r="O100" s="180"/>
      <c r="P100" s="181">
        <f>P101+P166+P187+P214+P220+P226+P288+P375</f>
        <v>0</v>
      </c>
      <c r="Q100" s="180"/>
      <c r="R100" s="181">
        <f>R101+R166+R187+R214+R220+R226+R288+R375</f>
        <v>124.0226258</v>
      </c>
      <c r="S100" s="180"/>
      <c r="T100" s="182">
        <f>T101+T166+T187+T214+T220+T226+T288+T375</f>
        <v>127.42279400000002</v>
      </c>
      <c r="AR100" s="183" t="s">
        <v>24</v>
      </c>
      <c r="AT100" s="184" t="s">
        <v>74</v>
      </c>
      <c r="AU100" s="184" t="s">
        <v>75</v>
      </c>
      <c r="AY100" s="183" t="s">
        <v>139</v>
      </c>
      <c r="BK100" s="185">
        <f>BK101+BK166+BK187+BK214+BK220+BK226+BK288+BK375</f>
        <v>0</v>
      </c>
    </row>
    <row r="101" spans="2:63" s="10" customFormat="1" ht="19.95" customHeight="1">
      <c r="B101" s="172"/>
      <c r="C101" s="173"/>
      <c r="D101" s="174" t="s">
        <v>74</v>
      </c>
      <c r="E101" s="186" t="s">
        <v>24</v>
      </c>
      <c r="F101" s="186" t="s">
        <v>140</v>
      </c>
      <c r="G101" s="173"/>
      <c r="H101" s="173"/>
      <c r="I101" s="176"/>
      <c r="J101" s="187">
        <f>BK101</f>
        <v>0</v>
      </c>
      <c r="K101" s="173"/>
      <c r="L101" s="178"/>
      <c r="M101" s="179"/>
      <c r="N101" s="180"/>
      <c r="O101" s="180"/>
      <c r="P101" s="181">
        <f>SUM(P102:P165)</f>
        <v>0</v>
      </c>
      <c r="Q101" s="180"/>
      <c r="R101" s="181">
        <f>SUM(R102:R165)</f>
        <v>0.12599111999999998</v>
      </c>
      <c r="S101" s="180"/>
      <c r="T101" s="182">
        <f>SUM(T102:T165)</f>
        <v>33.88284</v>
      </c>
      <c r="AR101" s="183" t="s">
        <v>24</v>
      </c>
      <c r="AT101" s="184" t="s">
        <v>74</v>
      </c>
      <c r="AU101" s="184" t="s">
        <v>24</v>
      </c>
      <c r="AY101" s="183" t="s">
        <v>139</v>
      </c>
      <c r="BK101" s="185">
        <f>SUM(BK102:BK165)</f>
        <v>0</v>
      </c>
    </row>
    <row r="102" spans="2:65" s="1" customFormat="1" ht="16.5" customHeight="1">
      <c r="B102" s="41"/>
      <c r="C102" s="188" t="s">
        <v>24</v>
      </c>
      <c r="D102" s="188" t="s">
        <v>141</v>
      </c>
      <c r="E102" s="189" t="s">
        <v>142</v>
      </c>
      <c r="F102" s="190" t="s">
        <v>143</v>
      </c>
      <c r="G102" s="191" t="s">
        <v>144</v>
      </c>
      <c r="H102" s="192">
        <v>12.84</v>
      </c>
      <c r="I102" s="193"/>
      <c r="J102" s="194">
        <f>ROUND(I102*H102,2)</f>
        <v>0</v>
      </c>
      <c r="K102" s="190" t="s">
        <v>145</v>
      </c>
      <c r="L102" s="61"/>
      <c r="M102" s="195" t="s">
        <v>22</v>
      </c>
      <c r="N102" s="196" t="s">
        <v>46</v>
      </c>
      <c r="O102" s="42"/>
      <c r="P102" s="197">
        <f>O102*H102</f>
        <v>0</v>
      </c>
      <c r="Q102" s="197">
        <v>0</v>
      </c>
      <c r="R102" s="197">
        <f>Q102*H102</f>
        <v>0</v>
      </c>
      <c r="S102" s="197">
        <v>0.44</v>
      </c>
      <c r="T102" s="198">
        <f>S102*H102</f>
        <v>5.6496</v>
      </c>
      <c r="AR102" s="24" t="s">
        <v>146</v>
      </c>
      <c r="AT102" s="24" t="s">
        <v>141</v>
      </c>
      <c r="AU102" s="24" t="s">
        <v>85</v>
      </c>
      <c r="AY102" s="24" t="s">
        <v>139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24" t="s">
        <v>24</v>
      </c>
      <c r="BK102" s="199">
        <f>ROUND(I102*H102,2)</f>
        <v>0</v>
      </c>
      <c r="BL102" s="24" t="s">
        <v>146</v>
      </c>
      <c r="BM102" s="24" t="s">
        <v>147</v>
      </c>
    </row>
    <row r="103" spans="2:51" s="11" customFormat="1" ht="12">
      <c r="B103" s="200"/>
      <c r="C103" s="201"/>
      <c r="D103" s="202" t="s">
        <v>148</v>
      </c>
      <c r="E103" s="203" t="s">
        <v>22</v>
      </c>
      <c r="F103" s="204" t="s">
        <v>149</v>
      </c>
      <c r="G103" s="201"/>
      <c r="H103" s="203" t="s">
        <v>22</v>
      </c>
      <c r="I103" s="205"/>
      <c r="J103" s="201"/>
      <c r="K103" s="201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148</v>
      </c>
      <c r="AU103" s="210" t="s">
        <v>85</v>
      </c>
      <c r="AV103" s="11" t="s">
        <v>24</v>
      </c>
      <c r="AW103" s="11" t="s">
        <v>39</v>
      </c>
      <c r="AX103" s="11" t="s">
        <v>75</v>
      </c>
      <c r="AY103" s="210" t="s">
        <v>139</v>
      </c>
    </row>
    <row r="104" spans="2:51" s="11" customFormat="1" ht="12">
      <c r="B104" s="200"/>
      <c r="C104" s="201"/>
      <c r="D104" s="202" t="s">
        <v>148</v>
      </c>
      <c r="E104" s="203" t="s">
        <v>22</v>
      </c>
      <c r="F104" s="204" t="s">
        <v>150</v>
      </c>
      <c r="G104" s="201"/>
      <c r="H104" s="203" t="s">
        <v>22</v>
      </c>
      <c r="I104" s="205"/>
      <c r="J104" s="201"/>
      <c r="K104" s="201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148</v>
      </c>
      <c r="AU104" s="210" t="s">
        <v>85</v>
      </c>
      <c r="AV104" s="11" t="s">
        <v>24</v>
      </c>
      <c r="AW104" s="11" t="s">
        <v>39</v>
      </c>
      <c r="AX104" s="11" t="s">
        <v>75</v>
      </c>
      <c r="AY104" s="210" t="s">
        <v>139</v>
      </c>
    </row>
    <row r="105" spans="2:51" s="12" customFormat="1" ht="12">
      <c r="B105" s="211"/>
      <c r="C105" s="212"/>
      <c r="D105" s="202" t="s">
        <v>148</v>
      </c>
      <c r="E105" s="213" t="s">
        <v>22</v>
      </c>
      <c r="F105" s="214" t="s">
        <v>151</v>
      </c>
      <c r="G105" s="212"/>
      <c r="H105" s="215">
        <v>12.84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148</v>
      </c>
      <c r="AU105" s="221" t="s">
        <v>85</v>
      </c>
      <c r="AV105" s="12" t="s">
        <v>85</v>
      </c>
      <c r="AW105" s="12" t="s">
        <v>39</v>
      </c>
      <c r="AX105" s="12" t="s">
        <v>24</v>
      </c>
      <c r="AY105" s="221" t="s">
        <v>139</v>
      </c>
    </row>
    <row r="106" spans="2:65" s="1" customFormat="1" ht="16.5" customHeight="1">
      <c r="B106" s="41"/>
      <c r="C106" s="188" t="s">
        <v>85</v>
      </c>
      <c r="D106" s="188" t="s">
        <v>141</v>
      </c>
      <c r="E106" s="189" t="s">
        <v>152</v>
      </c>
      <c r="F106" s="190" t="s">
        <v>153</v>
      </c>
      <c r="G106" s="191" t="s">
        <v>144</v>
      </c>
      <c r="H106" s="192">
        <v>52.631</v>
      </c>
      <c r="I106" s="193"/>
      <c r="J106" s="194">
        <f>ROUND(I106*H106,2)</f>
        <v>0</v>
      </c>
      <c r="K106" s="190" t="s">
        <v>145</v>
      </c>
      <c r="L106" s="61"/>
      <c r="M106" s="195" t="s">
        <v>22</v>
      </c>
      <c r="N106" s="196" t="s">
        <v>46</v>
      </c>
      <c r="O106" s="42"/>
      <c r="P106" s="197">
        <f>O106*H106</f>
        <v>0</v>
      </c>
      <c r="Q106" s="197">
        <v>0</v>
      </c>
      <c r="R106" s="197">
        <f>Q106*H106</f>
        <v>0</v>
      </c>
      <c r="S106" s="197">
        <v>0.24</v>
      </c>
      <c r="T106" s="198">
        <f>S106*H106</f>
        <v>12.63144</v>
      </c>
      <c r="AR106" s="24" t="s">
        <v>146</v>
      </c>
      <c r="AT106" s="24" t="s">
        <v>141</v>
      </c>
      <c r="AU106" s="24" t="s">
        <v>85</v>
      </c>
      <c r="AY106" s="24" t="s">
        <v>139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24" t="s">
        <v>24</v>
      </c>
      <c r="BK106" s="199">
        <f>ROUND(I106*H106,2)</f>
        <v>0</v>
      </c>
      <c r="BL106" s="24" t="s">
        <v>146</v>
      </c>
      <c r="BM106" s="24" t="s">
        <v>154</v>
      </c>
    </row>
    <row r="107" spans="2:51" s="11" customFormat="1" ht="12">
      <c r="B107" s="200"/>
      <c r="C107" s="201"/>
      <c r="D107" s="202" t="s">
        <v>148</v>
      </c>
      <c r="E107" s="203" t="s">
        <v>22</v>
      </c>
      <c r="F107" s="204" t="s">
        <v>149</v>
      </c>
      <c r="G107" s="201"/>
      <c r="H107" s="203" t="s">
        <v>22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148</v>
      </c>
      <c r="AU107" s="210" t="s">
        <v>85</v>
      </c>
      <c r="AV107" s="11" t="s">
        <v>24</v>
      </c>
      <c r="AW107" s="11" t="s">
        <v>39</v>
      </c>
      <c r="AX107" s="11" t="s">
        <v>75</v>
      </c>
      <c r="AY107" s="210" t="s">
        <v>139</v>
      </c>
    </row>
    <row r="108" spans="2:51" s="11" customFormat="1" ht="12">
      <c r="B108" s="200"/>
      <c r="C108" s="201"/>
      <c r="D108" s="202" t="s">
        <v>148</v>
      </c>
      <c r="E108" s="203" t="s">
        <v>22</v>
      </c>
      <c r="F108" s="204" t="s">
        <v>155</v>
      </c>
      <c r="G108" s="201"/>
      <c r="H108" s="203" t="s">
        <v>22</v>
      </c>
      <c r="I108" s="205"/>
      <c r="J108" s="201"/>
      <c r="K108" s="201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148</v>
      </c>
      <c r="AU108" s="210" t="s">
        <v>85</v>
      </c>
      <c r="AV108" s="11" t="s">
        <v>24</v>
      </c>
      <c r="AW108" s="11" t="s">
        <v>39</v>
      </c>
      <c r="AX108" s="11" t="s">
        <v>75</v>
      </c>
      <c r="AY108" s="210" t="s">
        <v>139</v>
      </c>
    </row>
    <row r="109" spans="2:51" s="12" customFormat="1" ht="12">
      <c r="B109" s="211"/>
      <c r="C109" s="212"/>
      <c r="D109" s="202" t="s">
        <v>148</v>
      </c>
      <c r="E109" s="213" t="s">
        <v>22</v>
      </c>
      <c r="F109" s="214" t="s">
        <v>156</v>
      </c>
      <c r="G109" s="212"/>
      <c r="H109" s="215">
        <v>53.295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148</v>
      </c>
      <c r="AU109" s="221" t="s">
        <v>85</v>
      </c>
      <c r="AV109" s="12" t="s">
        <v>85</v>
      </c>
      <c r="AW109" s="12" t="s">
        <v>39</v>
      </c>
      <c r="AX109" s="12" t="s">
        <v>75</v>
      </c>
      <c r="AY109" s="221" t="s">
        <v>139</v>
      </c>
    </row>
    <row r="110" spans="2:51" s="12" customFormat="1" ht="12">
      <c r="B110" s="211"/>
      <c r="C110" s="212"/>
      <c r="D110" s="202" t="s">
        <v>148</v>
      </c>
      <c r="E110" s="213" t="s">
        <v>22</v>
      </c>
      <c r="F110" s="214" t="s">
        <v>157</v>
      </c>
      <c r="G110" s="212"/>
      <c r="H110" s="215">
        <v>-0.664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148</v>
      </c>
      <c r="AU110" s="221" t="s">
        <v>85</v>
      </c>
      <c r="AV110" s="12" t="s">
        <v>85</v>
      </c>
      <c r="AW110" s="12" t="s">
        <v>39</v>
      </c>
      <c r="AX110" s="12" t="s">
        <v>75</v>
      </c>
      <c r="AY110" s="221" t="s">
        <v>139</v>
      </c>
    </row>
    <row r="111" spans="2:51" s="13" customFormat="1" ht="12">
      <c r="B111" s="222"/>
      <c r="C111" s="223"/>
      <c r="D111" s="202" t="s">
        <v>148</v>
      </c>
      <c r="E111" s="224" t="s">
        <v>22</v>
      </c>
      <c r="F111" s="225" t="s">
        <v>158</v>
      </c>
      <c r="G111" s="223"/>
      <c r="H111" s="226">
        <v>52.631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148</v>
      </c>
      <c r="AU111" s="232" t="s">
        <v>85</v>
      </c>
      <c r="AV111" s="13" t="s">
        <v>146</v>
      </c>
      <c r="AW111" s="13" t="s">
        <v>39</v>
      </c>
      <c r="AX111" s="13" t="s">
        <v>24</v>
      </c>
      <c r="AY111" s="232" t="s">
        <v>139</v>
      </c>
    </row>
    <row r="112" spans="2:65" s="1" customFormat="1" ht="16.5" customHeight="1">
      <c r="B112" s="41"/>
      <c r="C112" s="188" t="s">
        <v>159</v>
      </c>
      <c r="D112" s="188" t="s">
        <v>141</v>
      </c>
      <c r="E112" s="189" t="s">
        <v>160</v>
      </c>
      <c r="F112" s="190" t="s">
        <v>161</v>
      </c>
      <c r="G112" s="191" t="s">
        <v>144</v>
      </c>
      <c r="H112" s="192">
        <v>30.6</v>
      </c>
      <c r="I112" s="193"/>
      <c r="J112" s="194">
        <f>ROUND(I112*H112,2)</f>
        <v>0</v>
      </c>
      <c r="K112" s="190" t="s">
        <v>145</v>
      </c>
      <c r="L112" s="61"/>
      <c r="M112" s="195" t="s">
        <v>22</v>
      </c>
      <c r="N112" s="196" t="s">
        <v>46</v>
      </c>
      <c r="O112" s="42"/>
      <c r="P112" s="197">
        <f>O112*H112</f>
        <v>0</v>
      </c>
      <c r="Q112" s="197">
        <v>0</v>
      </c>
      <c r="R112" s="197">
        <f>Q112*H112</f>
        <v>0</v>
      </c>
      <c r="S112" s="197">
        <v>0.243</v>
      </c>
      <c r="T112" s="198">
        <f>S112*H112</f>
        <v>7.4358</v>
      </c>
      <c r="AR112" s="24" t="s">
        <v>146</v>
      </c>
      <c r="AT112" s="24" t="s">
        <v>141</v>
      </c>
      <c r="AU112" s="24" t="s">
        <v>85</v>
      </c>
      <c r="AY112" s="24" t="s">
        <v>139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24" t="s">
        <v>24</v>
      </c>
      <c r="BK112" s="199">
        <f>ROUND(I112*H112,2)</f>
        <v>0</v>
      </c>
      <c r="BL112" s="24" t="s">
        <v>146</v>
      </c>
      <c r="BM112" s="24" t="s">
        <v>162</v>
      </c>
    </row>
    <row r="113" spans="2:51" s="11" customFormat="1" ht="12">
      <c r="B113" s="200"/>
      <c r="C113" s="201"/>
      <c r="D113" s="202" t="s">
        <v>148</v>
      </c>
      <c r="E113" s="203" t="s">
        <v>22</v>
      </c>
      <c r="F113" s="204" t="s">
        <v>149</v>
      </c>
      <c r="G113" s="201"/>
      <c r="H113" s="203" t="s">
        <v>22</v>
      </c>
      <c r="I113" s="205"/>
      <c r="J113" s="201"/>
      <c r="K113" s="201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148</v>
      </c>
      <c r="AU113" s="210" t="s">
        <v>85</v>
      </c>
      <c r="AV113" s="11" t="s">
        <v>24</v>
      </c>
      <c r="AW113" s="11" t="s">
        <v>39</v>
      </c>
      <c r="AX113" s="11" t="s">
        <v>75</v>
      </c>
      <c r="AY113" s="210" t="s">
        <v>139</v>
      </c>
    </row>
    <row r="114" spans="2:51" s="11" customFormat="1" ht="12">
      <c r="B114" s="200"/>
      <c r="C114" s="201"/>
      <c r="D114" s="202" t="s">
        <v>148</v>
      </c>
      <c r="E114" s="203" t="s">
        <v>22</v>
      </c>
      <c r="F114" s="204" t="s">
        <v>155</v>
      </c>
      <c r="G114" s="201"/>
      <c r="H114" s="203" t="s">
        <v>22</v>
      </c>
      <c r="I114" s="205"/>
      <c r="J114" s="201"/>
      <c r="K114" s="201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148</v>
      </c>
      <c r="AU114" s="210" t="s">
        <v>85</v>
      </c>
      <c r="AV114" s="11" t="s">
        <v>24</v>
      </c>
      <c r="AW114" s="11" t="s">
        <v>39</v>
      </c>
      <c r="AX114" s="11" t="s">
        <v>75</v>
      </c>
      <c r="AY114" s="210" t="s">
        <v>139</v>
      </c>
    </row>
    <row r="115" spans="2:51" s="12" customFormat="1" ht="12">
      <c r="B115" s="211"/>
      <c r="C115" s="212"/>
      <c r="D115" s="202" t="s">
        <v>148</v>
      </c>
      <c r="E115" s="213" t="s">
        <v>22</v>
      </c>
      <c r="F115" s="214" t="s">
        <v>163</v>
      </c>
      <c r="G115" s="212"/>
      <c r="H115" s="215">
        <v>30.6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148</v>
      </c>
      <c r="AU115" s="221" t="s">
        <v>85</v>
      </c>
      <c r="AV115" s="12" t="s">
        <v>85</v>
      </c>
      <c r="AW115" s="12" t="s">
        <v>39</v>
      </c>
      <c r="AX115" s="12" t="s">
        <v>24</v>
      </c>
      <c r="AY115" s="221" t="s">
        <v>139</v>
      </c>
    </row>
    <row r="116" spans="2:65" s="1" customFormat="1" ht="16.5" customHeight="1">
      <c r="B116" s="41"/>
      <c r="C116" s="188" t="s">
        <v>146</v>
      </c>
      <c r="D116" s="188" t="s">
        <v>141</v>
      </c>
      <c r="E116" s="189" t="s">
        <v>164</v>
      </c>
      <c r="F116" s="190" t="s">
        <v>165</v>
      </c>
      <c r="G116" s="191" t="s">
        <v>144</v>
      </c>
      <c r="H116" s="192">
        <v>30.6</v>
      </c>
      <c r="I116" s="193"/>
      <c r="J116" s="194">
        <f>ROUND(I116*H116,2)</f>
        <v>0</v>
      </c>
      <c r="K116" s="190" t="s">
        <v>145</v>
      </c>
      <c r="L116" s="61"/>
      <c r="M116" s="195" t="s">
        <v>22</v>
      </c>
      <c r="N116" s="196" t="s">
        <v>46</v>
      </c>
      <c r="O116" s="42"/>
      <c r="P116" s="197">
        <f>O116*H116</f>
        <v>0</v>
      </c>
      <c r="Q116" s="197">
        <v>0</v>
      </c>
      <c r="R116" s="197">
        <f>Q116*H116</f>
        <v>0</v>
      </c>
      <c r="S116" s="197">
        <v>0.22</v>
      </c>
      <c r="T116" s="198">
        <f>S116*H116</f>
        <v>6.732</v>
      </c>
      <c r="AR116" s="24" t="s">
        <v>146</v>
      </c>
      <c r="AT116" s="24" t="s">
        <v>141</v>
      </c>
      <c r="AU116" s="24" t="s">
        <v>85</v>
      </c>
      <c r="AY116" s="24" t="s">
        <v>139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4" t="s">
        <v>24</v>
      </c>
      <c r="BK116" s="199">
        <f>ROUND(I116*H116,2)</f>
        <v>0</v>
      </c>
      <c r="BL116" s="24" t="s">
        <v>146</v>
      </c>
      <c r="BM116" s="24" t="s">
        <v>166</v>
      </c>
    </row>
    <row r="117" spans="2:51" s="11" customFormat="1" ht="12">
      <c r="B117" s="200"/>
      <c r="C117" s="201"/>
      <c r="D117" s="202" t="s">
        <v>148</v>
      </c>
      <c r="E117" s="203" t="s">
        <v>22</v>
      </c>
      <c r="F117" s="204" t="s">
        <v>149</v>
      </c>
      <c r="G117" s="201"/>
      <c r="H117" s="203" t="s">
        <v>22</v>
      </c>
      <c r="I117" s="205"/>
      <c r="J117" s="201"/>
      <c r="K117" s="201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148</v>
      </c>
      <c r="AU117" s="210" t="s">
        <v>85</v>
      </c>
      <c r="AV117" s="11" t="s">
        <v>24</v>
      </c>
      <c r="AW117" s="11" t="s">
        <v>39</v>
      </c>
      <c r="AX117" s="11" t="s">
        <v>75</v>
      </c>
      <c r="AY117" s="210" t="s">
        <v>139</v>
      </c>
    </row>
    <row r="118" spans="2:51" s="11" customFormat="1" ht="12">
      <c r="B118" s="200"/>
      <c r="C118" s="201"/>
      <c r="D118" s="202" t="s">
        <v>148</v>
      </c>
      <c r="E118" s="203" t="s">
        <v>22</v>
      </c>
      <c r="F118" s="204" t="s">
        <v>155</v>
      </c>
      <c r="G118" s="201"/>
      <c r="H118" s="203" t="s">
        <v>22</v>
      </c>
      <c r="I118" s="205"/>
      <c r="J118" s="201"/>
      <c r="K118" s="201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148</v>
      </c>
      <c r="AU118" s="210" t="s">
        <v>85</v>
      </c>
      <c r="AV118" s="11" t="s">
        <v>24</v>
      </c>
      <c r="AW118" s="11" t="s">
        <v>39</v>
      </c>
      <c r="AX118" s="11" t="s">
        <v>75</v>
      </c>
      <c r="AY118" s="210" t="s">
        <v>139</v>
      </c>
    </row>
    <row r="119" spans="2:51" s="12" customFormat="1" ht="12">
      <c r="B119" s="211"/>
      <c r="C119" s="212"/>
      <c r="D119" s="202" t="s">
        <v>148</v>
      </c>
      <c r="E119" s="213" t="s">
        <v>22</v>
      </c>
      <c r="F119" s="214" t="s">
        <v>167</v>
      </c>
      <c r="G119" s="212"/>
      <c r="H119" s="215">
        <v>30.6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148</v>
      </c>
      <c r="AU119" s="221" t="s">
        <v>85</v>
      </c>
      <c r="AV119" s="12" t="s">
        <v>85</v>
      </c>
      <c r="AW119" s="12" t="s">
        <v>39</v>
      </c>
      <c r="AX119" s="12" t="s">
        <v>24</v>
      </c>
      <c r="AY119" s="221" t="s">
        <v>139</v>
      </c>
    </row>
    <row r="120" spans="2:65" s="1" customFormat="1" ht="16.5" customHeight="1">
      <c r="B120" s="41"/>
      <c r="C120" s="188" t="s">
        <v>168</v>
      </c>
      <c r="D120" s="188" t="s">
        <v>141</v>
      </c>
      <c r="E120" s="189" t="s">
        <v>169</v>
      </c>
      <c r="F120" s="190" t="s">
        <v>170</v>
      </c>
      <c r="G120" s="191" t="s">
        <v>171</v>
      </c>
      <c r="H120" s="192">
        <v>6</v>
      </c>
      <c r="I120" s="193"/>
      <c r="J120" s="194">
        <f>ROUND(I120*H120,2)</f>
        <v>0</v>
      </c>
      <c r="K120" s="190" t="s">
        <v>145</v>
      </c>
      <c r="L120" s="61"/>
      <c r="M120" s="195" t="s">
        <v>22</v>
      </c>
      <c r="N120" s="196" t="s">
        <v>46</v>
      </c>
      <c r="O120" s="42"/>
      <c r="P120" s="197">
        <f>O120*H120</f>
        <v>0</v>
      </c>
      <c r="Q120" s="197">
        <v>0</v>
      </c>
      <c r="R120" s="197">
        <f>Q120*H120</f>
        <v>0</v>
      </c>
      <c r="S120" s="197">
        <v>0.205</v>
      </c>
      <c r="T120" s="198">
        <f>S120*H120</f>
        <v>1.23</v>
      </c>
      <c r="AR120" s="24" t="s">
        <v>146</v>
      </c>
      <c r="AT120" s="24" t="s">
        <v>141</v>
      </c>
      <c r="AU120" s="24" t="s">
        <v>85</v>
      </c>
      <c r="AY120" s="24" t="s">
        <v>139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4" t="s">
        <v>24</v>
      </c>
      <c r="BK120" s="199">
        <f>ROUND(I120*H120,2)</f>
        <v>0</v>
      </c>
      <c r="BL120" s="24" t="s">
        <v>146</v>
      </c>
      <c r="BM120" s="24" t="s">
        <v>172</v>
      </c>
    </row>
    <row r="121" spans="2:51" s="11" customFormat="1" ht="12">
      <c r="B121" s="200"/>
      <c r="C121" s="201"/>
      <c r="D121" s="202" t="s">
        <v>148</v>
      </c>
      <c r="E121" s="203" t="s">
        <v>22</v>
      </c>
      <c r="F121" s="204" t="s">
        <v>149</v>
      </c>
      <c r="G121" s="201"/>
      <c r="H121" s="203" t="s">
        <v>22</v>
      </c>
      <c r="I121" s="205"/>
      <c r="J121" s="201"/>
      <c r="K121" s="201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148</v>
      </c>
      <c r="AU121" s="210" t="s">
        <v>85</v>
      </c>
      <c r="AV121" s="11" t="s">
        <v>24</v>
      </c>
      <c r="AW121" s="11" t="s">
        <v>39</v>
      </c>
      <c r="AX121" s="11" t="s">
        <v>75</v>
      </c>
      <c r="AY121" s="210" t="s">
        <v>139</v>
      </c>
    </row>
    <row r="122" spans="2:51" s="11" customFormat="1" ht="12">
      <c r="B122" s="200"/>
      <c r="C122" s="201"/>
      <c r="D122" s="202" t="s">
        <v>148</v>
      </c>
      <c r="E122" s="203" t="s">
        <v>22</v>
      </c>
      <c r="F122" s="204" t="s">
        <v>155</v>
      </c>
      <c r="G122" s="201"/>
      <c r="H122" s="203" t="s">
        <v>22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148</v>
      </c>
      <c r="AU122" s="210" t="s">
        <v>85</v>
      </c>
      <c r="AV122" s="11" t="s">
        <v>24</v>
      </c>
      <c r="AW122" s="11" t="s">
        <v>39</v>
      </c>
      <c r="AX122" s="11" t="s">
        <v>75</v>
      </c>
      <c r="AY122" s="210" t="s">
        <v>139</v>
      </c>
    </row>
    <row r="123" spans="2:51" s="12" customFormat="1" ht="12">
      <c r="B123" s="211"/>
      <c r="C123" s="212"/>
      <c r="D123" s="202" t="s">
        <v>148</v>
      </c>
      <c r="E123" s="213" t="s">
        <v>22</v>
      </c>
      <c r="F123" s="214" t="s">
        <v>173</v>
      </c>
      <c r="G123" s="212"/>
      <c r="H123" s="215">
        <v>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148</v>
      </c>
      <c r="AU123" s="221" t="s">
        <v>85</v>
      </c>
      <c r="AV123" s="12" t="s">
        <v>85</v>
      </c>
      <c r="AW123" s="12" t="s">
        <v>39</v>
      </c>
      <c r="AX123" s="12" t="s">
        <v>24</v>
      </c>
      <c r="AY123" s="221" t="s">
        <v>139</v>
      </c>
    </row>
    <row r="124" spans="2:65" s="1" customFormat="1" ht="16.5" customHeight="1">
      <c r="B124" s="41"/>
      <c r="C124" s="188" t="s">
        <v>174</v>
      </c>
      <c r="D124" s="188" t="s">
        <v>141</v>
      </c>
      <c r="E124" s="189" t="s">
        <v>175</v>
      </c>
      <c r="F124" s="190" t="s">
        <v>176</v>
      </c>
      <c r="G124" s="191" t="s">
        <v>171</v>
      </c>
      <c r="H124" s="192">
        <v>5.1</v>
      </c>
      <c r="I124" s="193"/>
      <c r="J124" s="194">
        <f>ROUND(I124*H124,2)</f>
        <v>0</v>
      </c>
      <c r="K124" s="190" t="s">
        <v>145</v>
      </c>
      <c r="L124" s="61"/>
      <c r="M124" s="195" t="s">
        <v>22</v>
      </c>
      <c r="N124" s="196" t="s">
        <v>46</v>
      </c>
      <c r="O124" s="42"/>
      <c r="P124" s="197">
        <f>O124*H124</f>
        <v>0</v>
      </c>
      <c r="Q124" s="197">
        <v>0</v>
      </c>
      <c r="R124" s="197">
        <f>Q124*H124</f>
        <v>0</v>
      </c>
      <c r="S124" s="197">
        <v>0.04</v>
      </c>
      <c r="T124" s="198">
        <f>S124*H124</f>
        <v>0.204</v>
      </c>
      <c r="AR124" s="24" t="s">
        <v>146</v>
      </c>
      <c r="AT124" s="24" t="s">
        <v>141</v>
      </c>
      <c r="AU124" s="24" t="s">
        <v>85</v>
      </c>
      <c r="AY124" s="24" t="s">
        <v>139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4" t="s">
        <v>24</v>
      </c>
      <c r="BK124" s="199">
        <f>ROUND(I124*H124,2)</f>
        <v>0</v>
      </c>
      <c r="BL124" s="24" t="s">
        <v>146</v>
      </c>
      <c r="BM124" s="24" t="s">
        <v>177</v>
      </c>
    </row>
    <row r="125" spans="2:51" s="11" customFormat="1" ht="12">
      <c r="B125" s="200"/>
      <c r="C125" s="201"/>
      <c r="D125" s="202" t="s">
        <v>148</v>
      </c>
      <c r="E125" s="203" t="s">
        <v>22</v>
      </c>
      <c r="F125" s="204" t="s">
        <v>149</v>
      </c>
      <c r="G125" s="201"/>
      <c r="H125" s="203" t="s">
        <v>22</v>
      </c>
      <c r="I125" s="205"/>
      <c r="J125" s="201"/>
      <c r="K125" s="201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148</v>
      </c>
      <c r="AU125" s="210" t="s">
        <v>85</v>
      </c>
      <c r="AV125" s="11" t="s">
        <v>24</v>
      </c>
      <c r="AW125" s="11" t="s">
        <v>39</v>
      </c>
      <c r="AX125" s="11" t="s">
        <v>75</v>
      </c>
      <c r="AY125" s="210" t="s">
        <v>139</v>
      </c>
    </row>
    <row r="126" spans="2:51" s="11" customFormat="1" ht="12">
      <c r="B126" s="200"/>
      <c r="C126" s="201"/>
      <c r="D126" s="202" t="s">
        <v>148</v>
      </c>
      <c r="E126" s="203" t="s">
        <v>22</v>
      </c>
      <c r="F126" s="204" t="s">
        <v>155</v>
      </c>
      <c r="G126" s="201"/>
      <c r="H126" s="203" t="s">
        <v>22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148</v>
      </c>
      <c r="AU126" s="210" t="s">
        <v>85</v>
      </c>
      <c r="AV126" s="11" t="s">
        <v>24</v>
      </c>
      <c r="AW126" s="11" t="s">
        <v>39</v>
      </c>
      <c r="AX126" s="11" t="s">
        <v>75</v>
      </c>
      <c r="AY126" s="210" t="s">
        <v>139</v>
      </c>
    </row>
    <row r="127" spans="2:51" s="12" customFormat="1" ht="12">
      <c r="B127" s="211"/>
      <c r="C127" s="212"/>
      <c r="D127" s="202" t="s">
        <v>148</v>
      </c>
      <c r="E127" s="213" t="s">
        <v>22</v>
      </c>
      <c r="F127" s="214" t="s">
        <v>178</v>
      </c>
      <c r="G127" s="212"/>
      <c r="H127" s="215">
        <v>5.1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148</v>
      </c>
      <c r="AU127" s="221" t="s">
        <v>85</v>
      </c>
      <c r="AV127" s="12" t="s">
        <v>85</v>
      </c>
      <c r="AW127" s="12" t="s">
        <v>39</v>
      </c>
      <c r="AX127" s="12" t="s">
        <v>24</v>
      </c>
      <c r="AY127" s="221" t="s">
        <v>139</v>
      </c>
    </row>
    <row r="128" spans="2:65" s="1" customFormat="1" ht="16.5" customHeight="1">
      <c r="B128" s="41"/>
      <c r="C128" s="188" t="s">
        <v>179</v>
      </c>
      <c r="D128" s="188" t="s">
        <v>141</v>
      </c>
      <c r="E128" s="189" t="s">
        <v>180</v>
      </c>
      <c r="F128" s="190" t="s">
        <v>181</v>
      </c>
      <c r="G128" s="191" t="s">
        <v>182</v>
      </c>
      <c r="H128" s="192">
        <v>4.51</v>
      </c>
      <c r="I128" s="193"/>
      <c r="J128" s="194">
        <f>ROUND(I128*H128,2)</f>
        <v>0</v>
      </c>
      <c r="K128" s="190" t="s">
        <v>145</v>
      </c>
      <c r="L128" s="61"/>
      <c r="M128" s="195" t="s">
        <v>22</v>
      </c>
      <c r="N128" s="196" t="s">
        <v>46</v>
      </c>
      <c r="O128" s="4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24" t="s">
        <v>146</v>
      </c>
      <c r="AT128" s="24" t="s">
        <v>141</v>
      </c>
      <c r="AU128" s="24" t="s">
        <v>85</v>
      </c>
      <c r="AY128" s="24" t="s">
        <v>139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24" t="s">
        <v>24</v>
      </c>
      <c r="BK128" s="199">
        <f>ROUND(I128*H128,2)</f>
        <v>0</v>
      </c>
      <c r="BL128" s="24" t="s">
        <v>146</v>
      </c>
      <c r="BM128" s="24" t="s">
        <v>183</v>
      </c>
    </row>
    <row r="129" spans="2:51" s="12" customFormat="1" ht="12">
      <c r="B129" s="211"/>
      <c r="C129" s="212"/>
      <c r="D129" s="202" t="s">
        <v>148</v>
      </c>
      <c r="E129" s="213" t="s">
        <v>22</v>
      </c>
      <c r="F129" s="214" t="s">
        <v>184</v>
      </c>
      <c r="G129" s="212"/>
      <c r="H129" s="215">
        <v>4.51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148</v>
      </c>
      <c r="AU129" s="221" t="s">
        <v>85</v>
      </c>
      <c r="AV129" s="12" t="s">
        <v>85</v>
      </c>
      <c r="AW129" s="12" t="s">
        <v>39</v>
      </c>
      <c r="AX129" s="12" t="s">
        <v>24</v>
      </c>
      <c r="AY129" s="221" t="s">
        <v>139</v>
      </c>
    </row>
    <row r="130" spans="2:65" s="1" customFormat="1" ht="16.5" customHeight="1">
      <c r="B130" s="41"/>
      <c r="C130" s="188" t="s">
        <v>185</v>
      </c>
      <c r="D130" s="188" t="s">
        <v>141</v>
      </c>
      <c r="E130" s="189" t="s">
        <v>186</v>
      </c>
      <c r="F130" s="190" t="s">
        <v>187</v>
      </c>
      <c r="G130" s="191" t="s">
        <v>182</v>
      </c>
      <c r="H130" s="192">
        <v>47.281</v>
      </c>
      <c r="I130" s="193"/>
      <c r="J130" s="194">
        <f>ROUND(I130*H130,2)</f>
        <v>0</v>
      </c>
      <c r="K130" s="190" t="s">
        <v>145</v>
      </c>
      <c r="L130" s="61"/>
      <c r="M130" s="195" t="s">
        <v>22</v>
      </c>
      <c r="N130" s="196" t="s">
        <v>46</v>
      </c>
      <c r="O130" s="42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24" t="s">
        <v>146</v>
      </c>
      <c r="AT130" s="24" t="s">
        <v>141</v>
      </c>
      <c r="AU130" s="24" t="s">
        <v>85</v>
      </c>
      <c r="AY130" s="24" t="s">
        <v>139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24" t="s">
        <v>24</v>
      </c>
      <c r="BK130" s="199">
        <f>ROUND(I130*H130,2)</f>
        <v>0</v>
      </c>
      <c r="BL130" s="24" t="s">
        <v>146</v>
      </c>
      <c r="BM130" s="24" t="s">
        <v>188</v>
      </c>
    </row>
    <row r="131" spans="2:51" s="12" customFormat="1" ht="12">
      <c r="B131" s="211"/>
      <c r="C131" s="212"/>
      <c r="D131" s="202" t="s">
        <v>148</v>
      </c>
      <c r="E131" s="213" t="s">
        <v>22</v>
      </c>
      <c r="F131" s="214" t="s">
        <v>189</v>
      </c>
      <c r="G131" s="212"/>
      <c r="H131" s="215">
        <v>133.934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148</v>
      </c>
      <c r="AU131" s="221" t="s">
        <v>85</v>
      </c>
      <c r="AV131" s="12" t="s">
        <v>85</v>
      </c>
      <c r="AW131" s="12" t="s">
        <v>39</v>
      </c>
      <c r="AX131" s="12" t="s">
        <v>75</v>
      </c>
      <c r="AY131" s="221" t="s">
        <v>139</v>
      </c>
    </row>
    <row r="132" spans="2:51" s="12" customFormat="1" ht="12">
      <c r="B132" s="211"/>
      <c r="C132" s="212"/>
      <c r="D132" s="202" t="s">
        <v>148</v>
      </c>
      <c r="E132" s="213" t="s">
        <v>22</v>
      </c>
      <c r="F132" s="214" t="s">
        <v>190</v>
      </c>
      <c r="G132" s="212"/>
      <c r="H132" s="215">
        <v>4.911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148</v>
      </c>
      <c r="AU132" s="221" t="s">
        <v>85</v>
      </c>
      <c r="AV132" s="12" t="s">
        <v>85</v>
      </c>
      <c r="AW132" s="12" t="s">
        <v>39</v>
      </c>
      <c r="AX132" s="12" t="s">
        <v>75</v>
      </c>
      <c r="AY132" s="221" t="s">
        <v>139</v>
      </c>
    </row>
    <row r="133" spans="2:51" s="12" customFormat="1" ht="12">
      <c r="B133" s="211"/>
      <c r="C133" s="212"/>
      <c r="D133" s="202" t="s">
        <v>148</v>
      </c>
      <c r="E133" s="213" t="s">
        <v>22</v>
      </c>
      <c r="F133" s="214" t="s">
        <v>191</v>
      </c>
      <c r="G133" s="212"/>
      <c r="H133" s="215">
        <v>-71.324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148</v>
      </c>
      <c r="AU133" s="221" t="s">
        <v>85</v>
      </c>
      <c r="AV133" s="12" t="s">
        <v>85</v>
      </c>
      <c r="AW133" s="12" t="s">
        <v>39</v>
      </c>
      <c r="AX133" s="12" t="s">
        <v>75</v>
      </c>
      <c r="AY133" s="221" t="s">
        <v>139</v>
      </c>
    </row>
    <row r="134" spans="2:51" s="12" customFormat="1" ht="12">
      <c r="B134" s="211"/>
      <c r="C134" s="212"/>
      <c r="D134" s="202" t="s">
        <v>148</v>
      </c>
      <c r="E134" s="213" t="s">
        <v>22</v>
      </c>
      <c r="F134" s="214" t="s">
        <v>192</v>
      </c>
      <c r="G134" s="212"/>
      <c r="H134" s="215">
        <v>-2.273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148</v>
      </c>
      <c r="AU134" s="221" t="s">
        <v>85</v>
      </c>
      <c r="AV134" s="12" t="s">
        <v>85</v>
      </c>
      <c r="AW134" s="12" t="s">
        <v>39</v>
      </c>
      <c r="AX134" s="12" t="s">
        <v>75</v>
      </c>
      <c r="AY134" s="221" t="s">
        <v>139</v>
      </c>
    </row>
    <row r="135" spans="2:51" s="12" customFormat="1" ht="12">
      <c r="B135" s="211"/>
      <c r="C135" s="212"/>
      <c r="D135" s="202" t="s">
        <v>148</v>
      </c>
      <c r="E135" s="213" t="s">
        <v>22</v>
      </c>
      <c r="F135" s="214" t="s">
        <v>193</v>
      </c>
      <c r="G135" s="212"/>
      <c r="H135" s="215">
        <v>-6.147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148</v>
      </c>
      <c r="AU135" s="221" t="s">
        <v>85</v>
      </c>
      <c r="AV135" s="12" t="s">
        <v>85</v>
      </c>
      <c r="AW135" s="12" t="s">
        <v>39</v>
      </c>
      <c r="AX135" s="12" t="s">
        <v>75</v>
      </c>
      <c r="AY135" s="221" t="s">
        <v>139</v>
      </c>
    </row>
    <row r="136" spans="2:51" s="13" customFormat="1" ht="12">
      <c r="B136" s="222"/>
      <c r="C136" s="223"/>
      <c r="D136" s="202" t="s">
        <v>148</v>
      </c>
      <c r="E136" s="224" t="s">
        <v>22</v>
      </c>
      <c r="F136" s="225" t="s">
        <v>158</v>
      </c>
      <c r="G136" s="223"/>
      <c r="H136" s="226">
        <v>59.101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148</v>
      </c>
      <c r="AU136" s="232" t="s">
        <v>85</v>
      </c>
      <c r="AV136" s="13" t="s">
        <v>146</v>
      </c>
      <c r="AW136" s="13" t="s">
        <v>39</v>
      </c>
      <c r="AX136" s="13" t="s">
        <v>75</v>
      </c>
      <c r="AY136" s="232" t="s">
        <v>139</v>
      </c>
    </row>
    <row r="137" spans="2:51" s="12" customFormat="1" ht="12">
      <c r="B137" s="211"/>
      <c r="C137" s="212"/>
      <c r="D137" s="202" t="s">
        <v>148</v>
      </c>
      <c r="E137" s="213" t="s">
        <v>22</v>
      </c>
      <c r="F137" s="214" t="s">
        <v>194</v>
      </c>
      <c r="G137" s="212"/>
      <c r="H137" s="215">
        <v>47.281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148</v>
      </c>
      <c r="AU137" s="221" t="s">
        <v>85</v>
      </c>
      <c r="AV137" s="12" t="s">
        <v>85</v>
      </c>
      <c r="AW137" s="12" t="s">
        <v>39</v>
      </c>
      <c r="AX137" s="12" t="s">
        <v>24</v>
      </c>
      <c r="AY137" s="221" t="s">
        <v>139</v>
      </c>
    </row>
    <row r="138" spans="2:65" s="1" customFormat="1" ht="16.5" customHeight="1">
      <c r="B138" s="41"/>
      <c r="C138" s="188" t="s">
        <v>195</v>
      </c>
      <c r="D138" s="188" t="s">
        <v>141</v>
      </c>
      <c r="E138" s="189" t="s">
        <v>196</v>
      </c>
      <c r="F138" s="190" t="s">
        <v>197</v>
      </c>
      <c r="G138" s="191" t="s">
        <v>182</v>
      </c>
      <c r="H138" s="192">
        <v>11.82</v>
      </c>
      <c r="I138" s="193"/>
      <c r="J138" s="194">
        <f>ROUND(I138*H138,2)</f>
        <v>0</v>
      </c>
      <c r="K138" s="190" t="s">
        <v>145</v>
      </c>
      <c r="L138" s="61"/>
      <c r="M138" s="195" t="s">
        <v>22</v>
      </c>
      <c r="N138" s="196" t="s">
        <v>46</v>
      </c>
      <c r="O138" s="42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24" t="s">
        <v>146</v>
      </c>
      <c r="AT138" s="24" t="s">
        <v>141</v>
      </c>
      <c r="AU138" s="24" t="s">
        <v>85</v>
      </c>
      <c r="AY138" s="24" t="s">
        <v>139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4" t="s">
        <v>24</v>
      </c>
      <c r="BK138" s="199">
        <f>ROUND(I138*H138,2)</f>
        <v>0</v>
      </c>
      <c r="BL138" s="24" t="s">
        <v>146</v>
      </c>
      <c r="BM138" s="24" t="s">
        <v>198</v>
      </c>
    </row>
    <row r="139" spans="2:51" s="12" customFormat="1" ht="12">
      <c r="B139" s="211"/>
      <c r="C139" s="212"/>
      <c r="D139" s="202" t="s">
        <v>148</v>
      </c>
      <c r="E139" s="213" t="s">
        <v>22</v>
      </c>
      <c r="F139" s="214" t="s">
        <v>199</v>
      </c>
      <c r="G139" s="212"/>
      <c r="H139" s="215">
        <v>11.82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148</v>
      </c>
      <c r="AU139" s="221" t="s">
        <v>85</v>
      </c>
      <c r="AV139" s="12" t="s">
        <v>85</v>
      </c>
      <c r="AW139" s="12" t="s">
        <v>39</v>
      </c>
      <c r="AX139" s="12" t="s">
        <v>24</v>
      </c>
      <c r="AY139" s="221" t="s">
        <v>139</v>
      </c>
    </row>
    <row r="140" spans="2:65" s="1" customFormat="1" ht="16.5" customHeight="1">
      <c r="B140" s="41"/>
      <c r="C140" s="188" t="s">
        <v>29</v>
      </c>
      <c r="D140" s="188" t="s">
        <v>141</v>
      </c>
      <c r="E140" s="189" t="s">
        <v>200</v>
      </c>
      <c r="F140" s="190" t="s">
        <v>201</v>
      </c>
      <c r="G140" s="191" t="s">
        <v>144</v>
      </c>
      <c r="H140" s="192">
        <v>70.691</v>
      </c>
      <c r="I140" s="193"/>
      <c r="J140" s="194">
        <f>ROUND(I140*H140,2)</f>
        <v>0</v>
      </c>
      <c r="K140" s="190" t="s">
        <v>145</v>
      </c>
      <c r="L140" s="61"/>
      <c r="M140" s="195" t="s">
        <v>22</v>
      </c>
      <c r="N140" s="196" t="s">
        <v>46</v>
      </c>
      <c r="O140" s="42"/>
      <c r="P140" s="197">
        <f>O140*H140</f>
        <v>0</v>
      </c>
      <c r="Q140" s="197">
        <v>0.0007</v>
      </c>
      <c r="R140" s="197">
        <f>Q140*H140</f>
        <v>0.0494837</v>
      </c>
      <c r="S140" s="197">
        <v>0</v>
      </c>
      <c r="T140" s="198">
        <f>S140*H140</f>
        <v>0</v>
      </c>
      <c r="AR140" s="24" t="s">
        <v>146</v>
      </c>
      <c r="AT140" s="24" t="s">
        <v>141</v>
      </c>
      <c r="AU140" s="24" t="s">
        <v>85</v>
      </c>
      <c r="AY140" s="24" t="s">
        <v>139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24" t="s">
        <v>24</v>
      </c>
      <c r="BK140" s="199">
        <f>ROUND(I140*H140,2)</f>
        <v>0</v>
      </c>
      <c r="BL140" s="24" t="s">
        <v>146</v>
      </c>
      <c r="BM140" s="24" t="s">
        <v>202</v>
      </c>
    </row>
    <row r="141" spans="2:51" s="12" customFormat="1" ht="12">
      <c r="B141" s="211"/>
      <c r="C141" s="212"/>
      <c r="D141" s="202" t="s">
        <v>148</v>
      </c>
      <c r="E141" s="213" t="s">
        <v>22</v>
      </c>
      <c r="F141" s="214" t="s">
        <v>203</v>
      </c>
      <c r="G141" s="212"/>
      <c r="H141" s="215">
        <v>70.691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148</v>
      </c>
      <c r="AU141" s="221" t="s">
        <v>85</v>
      </c>
      <c r="AV141" s="12" t="s">
        <v>85</v>
      </c>
      <c r="AW141" s="12" t="s">
        <v>39</v>
      </c>
      <c r="AX141" s="12" t="s">
        <v>24</v>
      </c>
      <c r="AY141" s="221" t="s">
        <v>139</v>
      </c>
    </row>
    <row r="142" spans="2:65" s="1" customFormat="1" ht="16.5" customHeight="1">
      <c r="B142" s="41"/>
      <c r="C142" s="188" t="s">
        <v>204</v>
      </c>
      <c r="D142" s="188" t="s">
        <v>141</v>
      </c>
      <c r="E142" s="189" t="s">
        <v>205</v>
      </c>
      <c r="F142" s="190" t="s">
        <v>206</v>
      </c>
      <c r="G142" s="191" t="s">
        <v>144</v>
      </c>
      <c r="H142" s="192">
        <v>70.691</v>
      </c>
      <c r="I142" s="193"/>
      <c r="J142" s="194">
        <f>ROUND(I142*H142,2)</f>
        <v>0</v>
      </c>
      <c r="K142" s="190" t="s">
        <v>145</v>
      </c>
      <c r="L142" s="61"/>
      <c r="M142" s="195" t="s">
        <v>22</v>
      </c>
      <c r="N142" s="196" t="s">
        <v>46</v>
      </c>
      <c r="O142" s="42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24" t="s">
        <v>146</v>
      </c>
      <c r="AT142" s="24" t="s">
        <v>141</v>
      </c>
      <c r="AU142" s="24" t="s">
        <v>85</v>
      </c>
      <c r="AY142" s="24" t="s">
        <v>139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4" t="s">
        <v>24</v>
      </c>
      <c r="BK142" s="199">
        <f>ROUND(I142*H142,2)</f>
        <v>0</v>
      </c>
      <c r="BL142" s="24" t="s">
        <v>146</v>
      </c>
      <c r="BM142" s="24" t="s">
        <v>207</v>
      </c>
    </row>
    <row r="143" spans="2:65" s="1" customFormat="1" ht="16.5" customHeight="1">
      <c r="B143" s="41"/>
      <c r="C143" s="188" t="s">
        <v>208</v>
      </c>
      <c r="D143" s="188" t="s">
        <v>141</v>
      </c>
      <c r="E143" s="189" t="s">
        <v>209</v>
      </c>
      <c r="F143" s="190" t="s">
        <v>210</v>
      </c>
      <c r="G143" s="191" t="s">
        <v>182</v>
      </c>
      <c r="H143" s="192">
        <v>165.177</v>
      </c>
      <c r="I143" s="193"/>
      <c r="J143" s="194">
        <f>ROUND(I143*H143,2)</f>
        <v>0</v>
      </c>
      <c r="K143" s="190" t="s">
        <v>145</v>
      </c>
      <c r="L143" s="61"/>
      <c r="M143" s="195" t="s">
        <v>22</v>
      </c>
      <c r="N143" s="196" t="s">
        <v>46</v>
      </c>
      <c r="O143" s="42"/>
      <c r="P143" s="197">
        <f>O143*H143</f>
        <v>0</v>
      </c>
      <c r="Q143" s="197">
        <v>0.00046</v>
      </c>
      <c r="R143" s="197">
        <f>Q143*H143</f>
        <v>0.07598142</v>
      </c>
      <c r="S143" s="197">
        <v>0</v>
      </c>
      <c r="T143" s="198">
        <f>S143*H143</f>
        <v>0</v>
      </c>
      <c r="AR143" s="24" t="s">
        <v>146</v>
      </c>
      <c r="AT143" s="24" t="s">
        <v>141</v>
      </c>
      <c r="AU143" s="24" t="s">
        <v>85</v>
      </c>
      <c r="AY143" s="24" t="s">
        <v>139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4" t="s">
        <v>24</v>
      </c>
      <c r="BK143" s="199">
        <f>ROUND(I143*H143,2)</f>
        <v>0</v>
      </c>
      <c r="BL143" s="24" t="s">
        <v>146</v>
      </c>
      <c r="BM143" s="24" t="s">
        <v>211</v>
      </c>
    </row>
    <row r="144" spans="2:51" s="12" customFormat="1" ht="12">
      <c r="B144" s="211"/>
      <c r="C144" s="212"/>
      <c r="D144" s="202" t="s">
        <v>148</v>
      </c>
      <c r="E144" s="213" t="s">
        <v>22</v>
      </c>
      <c r="F144" s="214" t="s">
        <v>212</v>
      </c>
      <c r="G144" s="212"/>
      <c r="H144" s="215">
        <v>159.335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148</v>
      </c>
      <c r="AU144" s="221" t="s">
        <v>85</v>
      </c>
      <c r="AV144" s="12" t="s">
        <v>85</v>
      </c>
      <c r="AW144" s="12" t="s">
        <v>39</v>
      </c>
      <c r="AX144" s="12" t="s">
        <v>75</v>
      </c>
      <c r="AY144" s="221" t="s">
        <v>139</v>
      </c>
    </row>
    <row r="145" spans="2:51" s="12" customFormat="1" ht="12">
      <c r="B145" s="211"/>
      <c r="C145" s="212"/>
      <c r="D145" s="202" t="s">
        <v>148</v>
      </c>
      <c r="E145" s="213" t="s">
        <v>22</v>
      </c>
      <c r="F145" s="214" t="s">
        <v>213</v>
      </c>
      <c r="G145" s="212"/>
      <c r="H145" s="215">
        <v>5.842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148</v>
      </c>
      <c r="AU145" s="221" t="s">
        <v>85</v>
      </c>
      <c r="AV145" s="12" t="s">
        <v>85</v>
      </c>
      <c r="AW145" s="12" t="s">
        <v>39</v>
      </c>
      <c r="AX145" s="12" t="s">
        <v>75</v>
      </c>
      <c r="AY145" s="221" t="s">
        <v>139</v>
      </c>
    </row>
    <row r="146" spans="2:51" s="13" customFormat="1" ht="12">
      <c r="B146" s="222"/>
      <c r="C146" s="223"/>
      <c r="D146" s="202" t="s">
        <v>148</v>
      </c>
      <c r="E146" s="224" t="s">
        <v>22</v>
      </c>
      <c r="F146" s="225" t="s">
        <v>158</v>
      </c>
      <c r="G146" s="223"/>
      <c r="H146" s="226">
        <v>165.177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148</v>
      </c>
      <c r="AU146" s="232" t="s">
        <v>85</v>
      </c>
      <c r="AV146" s="13" t="s">
        <v>146</v>
      </c>
      <c r="AW146" s="13" t="s">
        <v>39</v>
      </c>
      <c r="AX146" s="13" t="s">
        <v>24</v>
      </c>
      <c r="AY146" s="232" t="s">
        <v>139</v>
      </c>
    </row>
    <row r="147" spans="2:65" s="1" customFormat="1" ht="16.5" customHeight="1">
      <c r="B147" s="41"/>
      <c r="C147" s="188" t="s">
        <v>214</v>
      </c>
      <c r="D147" s="188" t="s">
        <v>141</v>
      </c>
      <c r="E147" s="189" t="s">
        <v>215</v>
      </c>
      <c r="F147" s="190" t="s">
        <v>216</v>
      </c>
      <c r="G147" s="191" t="s">
        <v>182</v>
      </c>
      <c r="H147" s="192">
        <v>165.177</v>
      </c>
      <c r="I147" s="193"/>
      <c r="J147" s="194">
        <f>ROUND(I147*H147,2)</f>
        <v>0</v>
      </c>
      <c r="K147" s="190" t="s">
        <v>145</v>
      </c>
      <c r="L147" s="61"/>
      <c r="M147" s="195" t="s">
        <v>22</v>
      </c>
      <c r="N147" s="196" t="s">
        <v>46</v>
      </c>
      <c r="O147" s="42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24" t="s">
        <v>146</v>
      </c>
      <c r="AT147" s="24" t="s">
        <v>141</v>
      </c>
      <c r="AU147" s="24" t="s">
        <v>85</v>
      </c>
      <c r="AY147" s="24" t="s">
        <v>139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24" t="s">
        <v>24</v>
      </c>
      <c r="BK147" s="199">
        <f>ROUND(I147*H147,2)</f>
        <v>0</v>
      </c>
      <c r="BL147" s="24" t="s">
        <v>146</v>
      </c>
      <c r="BM147" s="24" t="s">
        <v>217</v>
      </c>
    </row>
    <row r="148" spans="2:65" s="1" customFormat="1" ht="16.5" customHeight="1">
      <c r="B148" s="41"/>
      <c r="C148" s="188" t="s">
        <v>218</v>
      </c>
      <c r="D148" s="188" t="s">
        <v>141</v>
      </c>
      <c r="E148" s="189" t="s">
        <v>219</v>
      </c>
      <c r="F148" s="190" t="s">
        <v>220</v>
      </c>
      <c r="G148" s="191" t="s">
        <v>182</v>
      </c>
      <c r="H148" s="192">
        <v>59.101</v>
      </c>
      <c r="I148" s="193"/>
      <c r="J148" s="194">
        <f>ROUND(I148*H148,2)</f>
        <v>0</v>
      </c>
      <c r="K148" s="190" t="s">
        <v>145</v>
      </c>
      <c r="L148" s="61"/>
      <c r="M148" s="195" t="s">
        <v>22</v>
      </c>
      <c r="N148" s="196" t="s">
        <v>46</v>
      </c>
      <c r="O148" s="42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4" t="s">
        <v>146</v>
      </c>
      <c r="AT148" s="24" t="s">
        <v>141</v>
      </c>
      <c r="AU148" s="24" t="s">
        <v>85</v>
      </c>
      <c r="AY148" s="24" t="s">
        <v>139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4" t="s">
        <v>24</v>
      </c>
      <c r="BK148" s="199">
        <f>ROUND(I148*H148,2)</f>
        <v>0</v>
      </c>
      <c r="BL148" s="24" t="s">
        <v>146</v>
      </c>
      <c r="BM148" s="24" t="s">
        <v>221</v>
      </c>
    </row>
    <row r="149" spans="2:51" s="12" customFormat="1" ht="12">
      <c r="B149" s="211"/>
      <c r="C149" s="212"/>
      <c r="D149" s="202" t="s">
        <v>148</v>
      </c>
      <c r="E149" s="213" t="s">
        <v>22</v>
      </c>
      <c r="F149" s="214" t="s">
        <v>222</v>
      </c>
      <c r="G149" s="212"/>
      <c r="H149" s="215">
        <v>59.101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148</v>
      </c>
      <c r="AU149" s="221" t="s">
        <v>85</v>
      </c>
      <c r="AV149" s="12" t="s">
        <v>85</v>
      </c>
      <c r="AW149" s="12" t="s">
        <v>39</v>
      </c>
      <c r="AX149" s="12" t="s">
        <v>24</v>
      </c>
      <c r="AY149" s="221" t="s">
        <v>139</v>
      </c>
    </row>
    <row r="150" spans="2:65" s="1" customFormat="1" ht="16.5" customHeight="1">
      <c r="B150" s="41"/>
      <c r="C150" s="188" t="s">
        <v>10</v>
      </c>
      <c r="D150" s="188" t="s">
        <v>141</v>
      </c>
      <c r="E150" s="189" t="s">
        <v>223</v>
      </c>
      <c r="F150" s="190" t="s">
        <v>224</v>
      </c>
      <c r="G150" s="191" t="s">
        <v>182</v>
      </c>
      <c r="H150" s="192">
        <v>7.466</v>
      </c>
      <c r="I150" s="193"/>
      <c r="J150" s="194">
        <f>ROUND(I150*H150,2)</f>
        <v>0</v>
      </c>
      <c r="K150" s="190" t="s">
        <v>145</v>
      </c>
      <c r="L150" s="61"/>
      <c r="M150" s="195" t="s">
        <v>22</v>
      </c>
      <c r="N150" s="196" t="s">
        <v>46</v>
      </c>
      <c r="O150" s="42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4" t="s">
        <v>146</v>
      </c>
      <c r="AT150" s="24" t="s">
        <v>141</v>
      </c>
      <c r="AU150" s="24" t="s">
        <v>85</v>
      </c>
      <c r="AY150" s="24" t="s">
        <v>139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4" t="s">
        <v>24</v>
      </c>
      <c r="BK150" s="199">
        <f>ROUND(I150*H150,2)</f>
        <v>0</v>
      </c>
      <c r="BL150" s="24" t="s">
        <v>146</v>
      </c>
      <c r="BM150" s="24" t="s">
        <v>225</v>
      </c>
    </row>
    <row r="151" spans="2:51" s="12" customFormat="1" ht="12">
      <c r="B151" s="211"/>
      <c r="C151" s="212"/>
      <c r="D151" s="202" t="s">
        <v>148</v>
      </c>
      <c r="E151" s="213" t="s">
        <v>22</v>
      </c>
      <c r="F151" s="214" t="s">
        <v>226</v>
      </c>
      <c r="G151" s="212"/>
      <c r="H151" s="215">
        <v>59.101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148</v>
      </c>
      <c r="AU151" s="221" t="s">
        <v>85</v>
      </c>
      <c r="AV151" s="12" t="s">
        <v>85</v>
      </c>
      <c r="AW151" s="12" t="s">
        <v>39</v>
      </c>
      <c r="AX151" s="12" t="s">
        <v>75</v>
      </c>
      <c r="AY151" s="221" t="s">
        <v>139</v>
      </c>
    </row>
    <row r="152" spans="2:51" s="12" customFormat="1" ht="12">
      <c r="B152" s="211"/>
      <c r="C152" s="212"/>
      <c r="D152" s="202" t="s">
        <v>148</v>
      </c>
      <c r="E152" s="213" t="s">
        <v>22</v>
      </c>
      <c r="F152" s="214" t="s">
        <v>227</v>
      </c>
      <c r="G152" s="212"/>
      <c r="H152" s="215">
        <v>-51.635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148</v>
      </c>
      <c r="AU152" s="221" t="s">
        <v>85</v>
      </c>
      <c r="AV152" s="12" t="s">
        <v>85</v>
      </c>
      <c r="AW152" s="12" t="s">
        <v>39</v>
      </c>
      <c r="AX152" s="12" t="s">
        <v>75</v>
      </c>
      <c r="AY152" s="221" t="s">
        <v>139</v>
      </c>
    </row>
    <row r="153" spans="2:51" s="13" customFormat="1" ht="12">
      <c r="B153" s="222"/>
      <c r="C153" s="223"/>
      <c r="D153" s="202" t="s">
        <v>148</v>
      </c>
      <c r="E153" s="224" t="s">
        <v>22</v>
      </c>
      <c r="F153" s="225" t="s">
        <v>158</v>
      </c>
      <c r="G153" s="223"/>
      <c r="H153" s="226">
        <v>7.466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148</v>
      </c>
      <c r="AU153" s="232" t="s">
        <v>85</v>
      </c>
      <c r="AV153" s="13" t="s">
        <v>146</v>
      </c>
      <c r="AW153" s="13" t="s">
        <v>39</v>
      </c>
      <c r="AX153" s="13" t="s">
        <v>24</v>
      </c>
      <c r="AY153" s="232" t="s">
        <v>139</v>
      </c>
    </row>
    <row r="154" spans="2:65" s="1" customFormat="1" ht="25.5" customHeight="1">
      <c r="B154" s="41"/>
      <c r="C154" s="188" t="s">
        <v>228</v>
      </c>
      <c r="D154" s="188" t="s">
        <v>141</v>
      </c>
      <c r="E154" s="189" t="s">
        <v>229</v>
      </c>
      <c r="F154" s="190" t="s">
        <v>230</v>
      </c>
      <c r="G154" s="191" t="s">
        <v>182</v>
      </c>
      <c r="H154" s="192">
        <v>37.33</v>
      </c>
      <c r="I154" s="193"/>
      <c r="J154" s="194">
        <f>ROUND(I154*H154,2)</f>
        <v>0</v>
      </c>
      <c r="K154" s="190" t="s">
        <v>145</v>
      </c>
      <c r="L154" s="61"/>
      <c r="M154" s="195" t="s">
        <v>22</v>
      </c>
      <c r="N154" s="196" t="s">
        <v>46</v>
      </c>
      <c r="O154" s="42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AR154" s="24" t="s">
        <v>146</v>
      </c>
      <c r="AT154" s="24" t="s">
        <v>141</v>
      </c>
      <c r="AU154" s="24" t="s">
        <v>85</v>
      </c>
      <c r="AY154" s="24" t="s">
        <v>139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4" t="s">
        <v>24</v>
      </c>
      <c r="BK154" s="199">
        <f>ROUND(I154*H154,2)</f>
        <v>0</v>
      </c>
      <c r="BL154" s="24" t="s">
        <v>146</v>
      </c>
      <c r="BM154" s="24" t="s">
        <v>231</v>
      </c>
    </row>
    <row r="155" spans="2:51" s="12" customFormat="1" ht="12">
      <c r="B155" s="211"/>
      <c r="C155" s="212"/>
      <c r="D155" s="202" t="s">
        <v>148</v>
      </c>
      <c r="E155" s="213" t="s">
        <v>22</v>
      </c>
      <c r="F155" s="214" t="s">
        <v>232</v>
      </c>
      <c r="G155" s="212"/>
      <c r="H155" s="215">
        <v>37.33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148</v>
      </c>
      <c r="AU155" s="221" t="s">
        <v>85</v>
      </c>
      <c r="AV155" s="12" t="s">
        <v>85</v>
      </c>
      <c r="AW155" s="12" t="s">
        <v>39</v>
      </c>
      <c r="AX155" s="12" t="s">
        <v>24</v>
      </c>
      <c r="AY155" s="221" t="s">
        <v>139</v>
      </c>
    </row>
    <row r="156" spans="2:65" s="1" customFormat="1" ht="16.5" customHeight="1">
      <c r="B156" s="41"/>
      <c r="C156" s="188" t="s">
        <v>233</v>
      </c>
      <c r="D156" s="188" t="s">
        <v>141</v>
      </c>
      <c r="E156" s="189" t="s">
        <v>234</v>
      </c>
      <c r="F156" s="190" t="s">
        <v>235</v>
      </c>
      <c r="G156" s="191" t="s">
        <v>236</v>
      </c>
      <c r="H156" s="192">
        <v>10.826</v>
      </c>
      <c r="I156" s="193"/>
      <c r="J156" s="194">
        <f>ROUND(I156*H156,2)</f>
        <v>0</v>
      </c>
      <c r="K156" s="190" t="s">
        <v>145</v>
      </c>
      <c r="L156" s="61"/>
      <c r="M156" s="195" t="s">
        <v>22</v>
      </c>
      <c r="N156" s="196" t="s">
        <v>46</v>
      </c>
      <c r="O156" s="42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AR156" s="24" t="s">
        <v>146</v>
      </c>
      <c r="AT156" s="24" t="s">
        <v>141</v>
      </c>
      <c r="AU156" s="24" t="s">
        <v>85</v>
      </c>
      <c r="AY156" s="24" t="s">
        <v>139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4" t="s">
        <v>24</v>
      </c>
      <c r="BK156" s="199">
        <f>ROUND(I156*H156,2)</f>
        <v>0</v>
      </c>
      <c r="BL156" s="24" t="s">
        <v>146</v>
      </c>
      <c r="BM156" s="24" t="s">
        <v>237</v>
      </c>
    </row>
    <row r="157" spans="2:51" s="12" customFormat="1" ht="12">
      <c r="B157" s="211"/>
      <c r="C157" s="212"/>
      <c r="D157" s="202" t="s">
        <v>148</v>
      </c>
      <c r="E157" s="213" t="s">
        <v>22</v>
      </c>
      <c r="F157" s="214" t="s">
        <v>238</v>
      </c>
      <c r="G157" s="212"/>
      <c r="H157" s="215">
        <v>10.826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148</v>
      </c>
      <c r="AU157" s="221" t="s">
        <v>85</v>
      </c>
      <c r="AV157" s="12" t="s">
        <v>85</v>
      </c>
      <c r="AW157" s="12" t="s">
        <v>39</v>
      </c>
      <c r="AX157" s="12" t="s">
        <v>24</v>
      </c>
      <c r="AY157" s="221" t="s">
        <v>139</v>
      </c>
    </row>
    <row r="158" spans="2:65" s="1" customFormat="1" ht="16.5" customHeight="1">
      <c r="B158" s="41"/>
      <c r="C158" s="188" t="s">
        <v>239</v>
      </c>
      <c r="D158" s="188" t="s">
        <v>141</v>
      </c>
      <c r="E158" s="189" t="s">
        <v>240</v>
      </c>
      <c r="F158" s="190" t="s">
        <v>241</v>
      </c>
      <c r="G158" s="191" t="s">
        <v>182</v>
      </c>
      <c r="H158" s="192">
        <v>51.635</v>
      </c>
      <c r="I158" s="193"/>
      <c r="J158" s="194">
        <f>ROUND(I158*H158,2)</f>
        <v>0</v>
      </c>
      <c r="K158" s="190" t="s">
        <v>145</v>
      </c>
      <c r="L158" s="61"/>
      <c r="M158" s="195" t="s">
        <v>22</v>
      </c>
      <c r="N158" s="196" t="s">
        <v>46</v>
      </c>
      <c r="O158" s="42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24" t="s">
        <v>146</v>
      </c>
      <c r="AT158" s="24" t="s">
        <v>141</v>
      </c>
      <c r="AU158" s="24" t="s">
        <v>85</v>
      </c>
      <c r="AY158" s="24" t="s">
        <v>139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24" t="s">
        <v>24</v>
      </c>
      <c r="BK158" s="199">
        <f>ROUND(I158*H158,2)</f>
        <v>0</v>
      </c>
      <c r="BL158" s="24" t="s">
        <v>146</v>
      </c>
      <c r="BM158" s="24" t="s">
        <v>242</v>
      </c>
    </row>
    <row r="159" spans="2:51" s="12" customFormat="1" ht="12">
      <c r="B159" s="211"/>
      <c r="C159" s="212"/>
      <c r="D159" s="202" t="s">
        <v>148</v>
      </c>
      <c r="E159" s="213" t="s">
        <v>22</v>
      </c>
      <c r="F159" s="214" t="s">
        <v>243</v>
      </c>
      <c r="G159" s="212"/>
      <c r="H159" s="215">
        <v>51.635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148</v>
      </c>
      <c r="AU159" s="221" t="s">
        <v>85</v>
      </c>
      <c r="AV159" s="12" t="s">
        <v>85</v>
      </c>
      <c r="AW159" s="12" t="s">
        <v>39</v>
      </c>
      <c r="AX159" s="12" t="s">
        <v>24</v>
      </c>
      <c r="AY159" s="221" t="s">
        <v>139</v>
      </c>
    </row>
    <row r="160" spans="2:65" s="1" customFormat="1" ht="25.5" customHeight="1">
      <c r="B160" s="41"/>
      <c r="C160" s="188" t="s">
        <v>244</v>
      </c>
      <c r="D160" s="188" t="s">
        <v>141</v>
      </c>
      <c r="E160" s="189" t="s">
        <v>245</v>
      </c>
      <c r="F160" s="190" t="s">
        <v>246</v>
      </c>
      <c r="G160" s="191" t="s">
        <v>144</v>
      </c>
      <c r="H160" s="192">
        <v>20.043</v>
      </c>
      <c r="I160" s="193"/>
      <c r="J160" s="194">
        <f>ROUND(I160*H160,2)</f>
        <v>0</v>
      </c>
      <c r="K160" s="190" t="s">
        <v>145</v>
      </c>
      <c r="L160" s="61"/>
      <c r="M160" s="195" t="s">
        <v>22</v>
      </c>
      <c r="N160" s="196" t="s">
        <v>46</v>
      </c>
      <c r="O160" s="42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24" t="s">
        <v>146</v>
      </c>
      <c r="AT160" s="24" t="s">
        <v>141</v>
      </c>
      <c r="AU160" s="24" t="s">
        <v>85</v>
      </c>
      <c r="AY160" s="24" t="s">
        <v>139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24" t="s">
        <v>24</v>
      </c>
      <c r="BK160" s="199">
        <f>ROUND(I160*H160,2)</f>
        <v>0</v>
      </c>
      <c r="BL160" s="24" t="s">
        <v>146</v>
      </c>
      <c r="BM160" s="24" t="s">
        <v>247</v>
      </c>
    </row>
    <row r="161" spans="2:51" s="12" customFormat="1" ht="12">
      <c r="B161" s="211"/>
      <c r="C161" s="212"/>
      <c r="D161" s="202" t="s">
        <v>148</v>
      </c>
      <c r="E161" s="213" t="s">
        <v>22</v>
      </c>
      <c r="F161" s="214" t="s">
        <v>248</v>
      </c>
      <c r="G161" s="212"/>
      <c r="H161" s="215">
        <v>20.043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148</v>
      </c>
      <c r="AU161" s="221" t="s">
        <v>85</v>
      </c>
      <c r="AV161" s="12" t="s">
        <v>85</v>
      </c>
      <c r="AW161" s="12" t="s">
        <v>39</v>
      </c>
      <c r="AX161" s="12" t="s">
        <v>24</v>
      </c>
      <c r="AY161" s="221" t="s">
        <v>139</v>
      </c>
    </row>
    <row r="162" spans="2:65" s="1" customFormat="1" ht="25.5" customHeight="1">
      <c r="B162" s="41"/>
      <c r="C162" s="188" t="s">
        <v>249</v>
      </c>
      <c r="D162" s="188" t="s">
        <v>141</v>
      </c>
      <c r="E162" s="189" t="s">
        <v>250</v>
      </c>
      <c r="F162" s="190" t="s">
        <v>251</v>
      </c>
      <c r="G162" s="191" t="s">
        <v>144</v>
      </c>
      <c r="H162" s="192">
        <v>20.043</v>
      </c>
      <c r="I162" s="193"/>
      <c r="J162" s="194">
        <f>ROUND(I162*H162,2)</f>
        <v>0</v>
      </c>
      <c r="K162" s="190" t="s">
        <v>145</v>
      </c>
      <c r="L162" s="61"/>
      <c r="M162" s="195" t="s">
        <v>22</v>
      </c>
      <c r="N162" s="196" t="s">
        <v>46</v>
      </c>
      <c r="O162" s="42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AR162" s="24" t="s">
        <v>146</v>
      </c>
      <c r="AT162" s="24" t="s">
        <v>141</v>
      </c>
      <c r="AU162" s="24" t="s">
        <v>85</v>
      </c>
      <c r="AY162" s="24" t="s">
        <v>139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4" t="s">
        <v>24</v>
      </c>
      <c r="BK162" s="199">
        <f>ROUND(I162*H162,2)</f>
        <v>0</v>
      </c>
      <c r="BL162" s="24" t="s">
        <v>146</v>
      </c>
      <c r="BM162" s="24" t="s">
        <v>252</v>
      </c>
    </row>
    <row r="163" spans="2:51" s="12" customFormat="1" ht="12">
      <c r="B163" s="211"/>
      <c r="C163" s="212"/>
      <c r="D163" s="202" t="s">
        <v>148</v>
      </c>
      <c r="E163" s="213" t="s">
        <v>22</v>
      </c>
      <c r="F163" s="214" t="s">
        <v>253</v>
      </c>
      <c r="G163" s="212"/>
      <c r="H163" s="215">
        <v>20.043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148</v>
      </c>
      <c r="AU163" s="221" t="s">
        <v>85</v>
      </c>
      <c r="AV163" s="12" t="s">
        <v>85</v>
      </c>
      <c r="AW163" s="12" t="s">
        <v>39</v>
      </c>
      <c r="AX163" s="12" t="s">
        <v>24</v>
      </c>
      <c r="AY163" s="221" t="s">
        <v>139</v>
      </c>
    </row>
    <row r="164" spans="2:65" s="1" customFormat="1" ht="16.5" customHeight="1">
      <c r="B164" s="41"/>
      <c r="C164" s="233" t="s">
        <v>9</v>
      </c>
      <c r="D164" s="233" t="s">
        <v>254</v>
      </c>
      <c r="E164" s="234" t="s">
        <v>255</v>
      </c>
      <c r="F164" s="235" t="s">
        <v>256</v>
      </c>
      <c r="G164" s="236" t="s">
        <v>257</v>
      </c>
      <c r="H164" s="237">
        <v>0.526</v>
      </c>
      <c r="I164" s="238"/>
      <c r="J164" s="239">
        <f>ROUND(I164*H164,2)</f>
        <v>0</v>
      </c>
      <c r="K164" s="235" t="s">
        <v>145</v>
      </c>
      <c r="L164" s="240"/>
      <c r="M164" s="241" t="s">
        <v>22</v>
      </c>
      <c r="N164" s="242" t="s">
        <v>46</v>
      </c>
      <c r="O164" s="42"/>
      <c r="P164" s="197">
        <f>O164*H164</f>
        <v>0</v>
      </c>
      <c r="Q164" s="197">
        <v>0.001</v>
      </c>
      <c r="R164" s="197">
        <f>Q164*H164</f>
        <v>0.000526</v>
      </c>
      <c r="S164" s="197">
        <v>0</v>
      </c>
      <c r="T164" s="198">
        <f>S164*H164</f>
        <v>0</v>
      </c>
      <c r="AR164" s="24" t="s">
        <v>185</v>
      </c>
      <c r="AT164" s="24" t="s">
        <v>254</v>
      </c>
      <c r="AU164" s="24" t="s">
        <v>85</v>
      </c>
      <c r="AY164" s="24" t="s">
        <v>139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24" t="s">
        <v>24</v>
      </c>
      <c r="BK164" s="199">
        <f>ROUND(I164*H164,2)</f>
        <v>0</v>
      </c>
      <c r="BL164" s="24" t="s">
        <v>146</v>
      </c>
      <c r="BM164" s="24" t="s">
        <v>258</v>
      </c>
    </row>
    <row r="165" spans="2:51" s="12" customFormat="1" ht="12">
      <c r="B165" s="211"/>
      <c r="C165" s="212"/>
      <c r="D165" s="202" t="s">
        <v>148</v>
      </c>
      <c r="E165" s="213" t="s">
        <v>22</v>
      </c>
      <c r="F165" s="214" t="s">
        <v>259</v>
      </c>
      <c r="G165" s="212"/>
      <c r="H165" s="215">
        <v>0.526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148</v>
      </c>
      <c r="AU165" s="221" t="s">
        <v>85</v>
      </c>
      <c r="AV165" s="12" t="s">
        <v>85</v>
      </c>
      <c r="AW165" s="12" t="s">
        <v>39</v>
      </c>
      <c r="AX165" s="12" t="s">
        <v>24</v>
      </c>
      <c r="AY165" s="221" t="s">
        <v>139</v>
      </c>
    </row>
    <row r="166" spans="2:63" s="10" customFormat="1" ht="29.85" customHeight="1">
      <c r="B166" s="172"/>
      <c r="C166" s="173"/>
      <c r="D166" s="174" t="s">
        <v>74</v>
      </c>
      <c r="E166" s="186" t="s">
        <v>85</v>
      </c>
      <c r="F166" s="186" t="s">
        <v>260</v>
      </c>
      <c r="G166" s="173"/>
      <c r="H166" s="173"/>
      <c r="I166" s="176"/>
      <c r="J166" s="187">
        <f>BK166</f>
        <v>0</v>
      </c>
      <c r="K166" s="173"/>
      <c r="L166" s="178"/>
      <c r="M166" s="179"/>
      <c r="N166" s="180"/>
      <c r="O166" s="180"/>
      <c r="P166" s="181">
        <f>SUM(P167:P186)</f>
        <v>0</v>
      </c>
      <c r="Q166" s="180"/>
      <c r="R166" s="181">
        <f>SUM(R167:R186)</f>
        <v>35.05258618999999</v>
      </c>
      <c r="S166" s="180"/>
      <c r="T166" s="182">
        <f>SUM(T167:T186)</f>
        <v>0</v>
      </c>
      <c r="AR166" s="183" t="s">
        <v>24</v>
      </c>
      <c r="AT166" s="184" t="s">
        <v>74</v>
      </c>
      <c r="AU166" s="184" t="s">
        <v>24</v>
      </c>
      <c r="AY166" s="183" t="s">
        <v>139</v>
      </c>
      <c r="BK166" s="185">
        <f>SUM(BK167:BK186)</f>
        <v>0</v>
      </c>
    </row>
    <row r="167" spans="2:65" s="1" customFormat="1" ht="16.5" customHeight="1">
      <c r="B167" s="41"/>
      <c r="C167" s="188" t="s">
        <v>261</v>
      </c>
      <c r="D167" s="188" t="s">
        <v>141</v>
      </c>
      <c r="E167" s="189" t="s">
        <v>262</v>
      </c>
      <c r="F167" s="190" t="s">
        <v>263</v>
      </c>
      <c r="G167" s="191" t="s">
        <v>182</v>
      </c>
      <c r="H167" s="192">
        <v>5.932</v>
      </c>
      <c r="I167" s="193"/>
      <c r="J167" s="194">
        <f>ROUND(I167*H167,2)</f>
        <v>0</v>
      </c>
      <c r="K167" s="190" t="s">
        <v>145</v>
      </c>
      <c r="L167" s="61"/>
      <c r="M167" s="195" t="s">
        <v>22</v>
      </c>
      <c r="N167" s="196" t="s">
        <v>46</v>
      </c>
      <c r="O167" s="42"/>
      <c r="P167" s="197">
        <f>O167*H167</f>
        <v>0</v>
      </c>
      <c r="Q167" s="197">
        <v>1.98</v>
      </c>
      <c r="R167" s="197">
        <f>Q167*H167</f>
        <v>11.74536</v>
      </c>
      <c r="S167" s="197">
        <v>0</v>
      </c>
      <c r="T167" s="198">
        <f>S167*H167</f>
        <v>0</v>
      </c>
      <c r="AR167" s="24" t="s">
        <v>146</v>
      </c>
      <c r="AT167" s="24" t="s">
        <v>141</v>
      </c>
      <c r="AU167" s="24" t="s">
        <v>85</v>
      </c>
      <c r="AY167" s="24" t="s">
        <v>139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4" t="s">
        <v>24</v>
      </c>
      <c r="BK167" s="199">
        <f>ROUND(I167*H167,2)</f>
        <v>0</v>
      </c>
      <c r="BL167" s="24" t="s">
        <v>146</v>
      </c>
      <c r="BM167" s="24" t="s">
        <v>264</v>
      </c>
    </row>
    <row r="168" spans="2:51" s="12" customFormat="1" ht="12">
      <c r="B168" s="211"/>
      <c r="C168" s="212"/>
      <c r="D168" s="202" t="s">
        <v>148</v>
      </c>
      <c r="E168" s="213" t="s">
        <v>22</v>
      </c>
      <c r="F168" s="214" t="s">
        <v>265</v>
      </c>
      <c r="G168" s="212"/>
      <c r="H168" s="215">
        <v>5.743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148</v>
      </c>
      <c r="AU168" s="221" t="s">
        <v>85</v>
      </c>
      <c r="AV168" s="12" t="s">
        <v>85</v>
      </c>
      <c r="AW168" s="12" t="s">
        <v>39</v>
      </c>
      <c r="AX168" s="12" t="s">
        <v>75</v>
      </c>
      <c r="AY168" s="221" t="s">
        <v>139</v>
      </c>
    </row>
    <row r="169" spans="2:51" s="12" customFormat="1" ht="12">
      <c r="B169" s="211"/>
      <c r="C169" s="212"/>
      <c r="D169" s="202" t="s">
        <v>148</v>
      </c>
      <c r="E169" s="213" t="s">
        <v>22</v>
      </c>
      <c r="F169" s="214" t="s">
        <v>266</v>
      </c>
      <c r="G169" s="212"/>
      <c r="H169" s="215">
        <v>0.189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148</v>
      </c>
      <c r="AU169" s="221" t="s">
        <v>85</v>
      </c>
      <c r="AV169" s="12" t="s">
        <v>85</v>
      </c>
      <c r="AW169" s="12" t="s">
        <v>39</v>
      </c>
      <c r="AX169" s="12" t="s">
        <v>75</v>
      </c>
      <c r="AY169" s="221" t="s">
        <v>139</v>
      </c>
    </row>
    <row r="170" spans="2:51" s="13" customFormat="1" ht="12">
      <c r="B170" s="222"/>
      <c r="C170" s="223"/>
      <c r="D170" s="202" t="s">
        <v>148</v>
      </c>
      <c r="E170" s="224" t="s">
        <v>22</v>
      </c>
      <c r="F170" s="225" t="s">
        <v>158</v>
      </c>
      <c r="G170" s="223"/>
      <c r="H170" s="226">
        <v>5.932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148</v>
      </c>
      <c r="AU170" s="232" t="s">
        <v>85</v>
      </c>
      <c r="AV170" s="13" t="s">
        <v>146</v>
      </c>
      <c r="AW170" s="13" t="s">
        <v>39</v>
      </c>
      <c r="AX170" s="13" t="s">
        <v>24</v>
      </c>
      <c r="AY170" s="232" t="s">
        <v>139</v>
      </c>
    </row>
    <row r="171" spans="2:65" s="1" customFormat="1" ht="16.5" customHeight="1">
      <c r="B171" s="41"/>
      <c r="C171" s="188" t="s">
        <v>267</v>
      </c>
      <c r="D171" s="188" t="s">
        <v>141</v>
      </c>
      <c r="E171" s="189" t="s">
        <v>268</v>
      </c>
      <c r="F171" s="190" t="s">
        <v>269</v>
      </c>
      <c r="G171" s="191" t="s">
        <v>182</v>
      </c>
      <c r="H171" s="192">
        <v>2.659</v>
      </c>
      <c r="I171" s="193"/>
      <c r="J171" s="194">
        <f>ROUND(I171*H171,2)</f>
        <v>0</v>
      </c>
      <c r="K171" s="190" t="s">
        <v>145</v>
      </c>
      <c r="L171" s="61"/>
      <c r="M171" s="195" t="s">
        <v>22</v>
      </c>
      <c r="N171" s="196" t="s">
        <v>46</v>
      </c>
      <c r="O171" s="42"/>
      <c r="P171" s="197">
        <f>O171*H171</f>
        <v>0</v>
      </c>
      <c r="Q171" s="197">
        <v>2.25634</v>
      </c>
      <c r="R171" s="197">
        <f>Q171*H171</f>
        <v>5.999608059999999</v>
      </c>
      <c r="S171" s="197">
        <v>0</v>
      </c>
      <c r="T171" s="198">
        <f>S171*H171</f>
        <v>0</v>
      </c>
      <c r="AR171" s="24" t="s">
        <v>146</v>
      </c>
      <c r="AT171" s="24" t="s">
        <v>141</v>
      </c>
      <c r="AU171" s="24" t="s">
        <v>85</v>
      </c>
      <c r="AY171" s="24" t="s">
        <v>139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24" t="s">
        <v>24</v>
      </c>
      <c r="BK171" s="199">
        <f>ROUND(I171*H171,2)</f>
        <v>0</v>
      </c>
      <c r="BL171" s="24" t="s">
        <v>146</v>
      </c>
      <c r="BM171" s="24" t="s">
        <v>270</v>
      </c>
    </row>
    <row r="172" spans="2:51" s="11" customFormat="1" ht="12">
      <c r="B172" s="200"/>
      <c r="C172" s="201"/>
      <c r="D172" s="202" t="s">
        <v>148</v>
      </c>
      <c r="E172" s="203" t="s">
        <v>22</v>
      </c>
      <c r="F172" s="204" t="s">
        <v>271</v>
      </c>
      <c r="G172" s="201"/>
      <c r="H172" s="203" t="s">
        <v>22</v>
      </c>
      <c r="I172" s="205"/>
      <c r="J172" s="201"/>
      <c r="K172" s="201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148</v>
      </c>
      <c r="AU172" s="210" t="s">
        <v>85</v>
      </c>
      <c r="AV172" s="11" t="s">
        <v>24</v>
      </c>
      <c r="AW172" s="11" t="s">
        <v>39</v>
      </c>
      <c r="AX172" s="11" t="s">
        <v>75</v>
      </c>
      <c r="AY172" s="210" t="s">
        <v>139</v>
      </c>
    </row>
    <row r="173" spans="2:51" s="11" customFormat="1" ht="12">
      <c r="B173" s="200"/>
      <c r="C173" s="201"/>
      <c r="D173" s="202" t="s">
        <v>148</v>
      </c>
      <c r="E173" s="203" t="s">
        <v>22</v>
      </c>
      <c r="F173" s="204" t="s">
        <v>272</v>
      </c>
      <c r="G173" s="201"/>
      <c r="H173" s="203" t="s">
        <v>22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148</v>
      </c>
      <c r="AU173" s="210" t="s">
        <v>85</v>
      </c>
      <c r="AV173" s="11" t="s">
        <v>24</v>
      </c>
      <c r="AW173" s="11" t="s">
        <v>39</v>
      </c>
      <c r="AX173" s="11" t="s">
        <v>75</v>
      </c>
      <c r="AY173" s="210" t="s">
        <v>139</v>
      </c>
    </row>
    <row r="174" spans="2:51" s="12" customFormat="1" ht="12">
      <c r="B174" s="211"/>
      <c r="C174" s="212"/>
      <c r="D174" s="202" t="s">
        <v>148</v>
      </c>
      <c r="E174" s="213" t="s">
        <v>22</v>
      </c>
      <c r="F174" s="214" t="s">
        <v>273</v>
      </c>
      <c r="G174" s="212"/>
      <c r="H174" s="215">
        <v>2.57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148</v>
      </c>
      <c r="AU174" s="221" t="s">
        <v>85</v>
      </c>
      <c r="AV174" s="12" t="s">
        <v>85</v>
      </c>
      <c r="AW174" s="12" t="s">
        <v>39</v>
      </c>
      <c r="AX174" s="12" t="s">
        <v>75</v>
      </c>
      <c r="AY174" s="221" t="s">
        <v>139</v>
      </c>
    </row>
    <row r="175" spans="2:51" s="12" customFormat="1" ht="12">
      <c r="B175" s="211"/>
      <c r="C175" s="212"/>
      <c r="D175" s="202" t="s">
        <v>148</v>
      </c>
      <c r="E175" s="213" t="s">
        <v>22</v>
      </c>
      <c r="F175" s="214" t="s">
        <v>274</v>
      </c>
      <c r="G175" s="212"/>
      <c r="H175" s="215">
        <v>0.089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148</v>
      </c>
      <c r="AU175" s="221" t="s">
        <v>85</v>
      </c>
      <c r="AV175" s="12" t="s">
        <v>85</v>
      </c>
      <c r="AW175" s="12" t="s">
        <v>39</v>
      </c>
      <c r="AX175" s="12" t="s">
        <v>75</v>
      </c>
      <c r="AY175" s="221" t="s">
        <v>139</v>
      </c>
    </row>
    <row r="176" spans="2:51" s="13" customFormat="1" ht="12">
      <c r="B176" s="222"/>
      <c r="C176" s="223"/>
      <c r="D176" s="202" t="s">
        <v>148</v>
      </c>
      <c r="E176" s="224" t="s">
        <v>22</v>
      </c>
      <c r="F176" s="225" t="s">
        <v>158</v>
      </c>
      <c r="G176" s="223"/>
      <c r="H176" s="226">
        <v>2.659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148</v>
      </c>
      <c r="AU176" s="232" t="s">
        <v>85</v>
      </c>
      <c r="AV176" s="13" t="s">
        <v>146</v>
      </c>
      <c r="AW176" s="13" t="s">
        <v>39</v>
      </c>
      <c r="AX176" s="13" t="s">
        <v>24</v>
      </c>
      <c r="AY176" s="232" t="s">
        <v>139</v>
      </c>
    </row>
    <row r="177" spans="2:65" s="1" customFormat="1" ht="16.5" customHeight="1">
      <c r="B177" s="41"/>
      <c r="C177" s="188" t="s">
        <v>275</v>
      </c>
      <c r="D177" s="188" t="s">
        <v>141</v>
      </c>
      <c r="E177" s="189" t="s">
        <v>276</v>
      </c>
      <c r="F177" s="190" t="s">
        <v>277</v>
      </c>
      <c r="G177" s="191" t="s">
        <v>182</v>
      </c>
      <c r="H177" s="192">
        <v>7.054</v>
      </c>
      <c r="I177" s="193"/>
      <c r="J177" s="194">
        <f>ROUND(I177*H177,2)</f>
        <v>0</v>
      </c>
      <c r="K177" s="190" t="s">
        <v>145</v>
      </c>
      <c r="L177" s="61"/>
      <c r="M177" s="195" t="s">
        <v>22</v>
      </c>
      <c r="N177" s="196" t="s">
        <v>46</v>
      </c>
      <c r="O177" s="42"/>
      <c r="P177" s="197">
        <f>O177*H177</f>
        <v>0</v>
      </c>
      <c r="Q177" s="197">
        <v>2.45329</v>
      </c>
      <c r="R177" s="197">
        <f>Q177*H177</f>
        <v>17.30550766</v>
      </c>
      <c r="S177" s="197">
        <v>0</v>
      </c>
      <c r="T177" s="198">
        <f>S177*H177</f>
        <v>0</v>
      </c>
      <c r="AR177" s="24" t="s">
        <v>146</v>
      </c>
      <c r="AT177" s="24" t="s">
        <v>141</v>
      </c>
      <c r="AU177" s="24" t="s">
        <v>85</v>
      </c>
      <c r="AY177" s="24" t="s">
        <v>139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24" t="s">
        <v>24</v>
      </c>
      <c r="BK177" s="199">
        <f>ROUND(I177*H177,2)</f>
        <v>0</v>
      </c>
      <c r="BL177" s="24" t="s">
        <v>146</v>
      </c>
      <c r="BM177" s="24" t="s">
        <v>278</v>
      </c>
    </row>
    <row r="178" spans="2:51" s="12" customFormat="1" ht="12">
      <c r="B178" s="211"/>
      <c r="C178" s="212"/>
      <c r="D178" s="202" t="s">
        <v>148</v>
      </c>
      <c r="E178" s="213" t="s">
        <v>22</v>
      </c>
      <c r="F178" s="214" t="s">
        <v>279</v>
      </c>
      <c r="G178" s="212"/>
      <c r="H178" s="215">
        <v>6.807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148</v>
      </c>
      <c r="AU178" s="221" t="s">
        <v>85</v>
      </c>
      <c r="AV178" s="12" t="s">
        <v>85</v>
      </c>
      <c r="AW178" s="12" t="s">
        <v>39</v>
      </c>
      <c r="AX178" s="12" t="s">
        <v>75</v>
      </c>
      <c r="AY178" s="221" t="s">
        <v>139</v>
      </c>
    </row>
    <row r="179" spans="2:51" s="12" customFormat="1" ht="12">
      <c r="B179" s="211"/>
      <c r="C179" s="212"/>
      <c r="D179" s="202" t="s">
        <v>148</v>
      </c>
      <c r="E179" s="213" t="s">
        <v>22</v>
      </c>
      <c r="F179" s="214" t="s">
        <v>280</v>
      </c>
      <c r="G179" s="212"/>
      <c r="H179" s="215">
        <v>0.247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148</v>
      </c>
      <c r="AU179" s="221" t="s">
        <v>85</v>
      </c>
      <c r="AV179" s="12" t="s">
        <v>85</v>
      </c>
      <c r="AW179" s="12" t="s">
        <v>39</v>
      </c>
      <c r="AX179" s="12" t="s">
        <v>75</v>
      </c>
      <c r="AY179" s="221" t="s">
        <v>139</v>
      </c>
    </row>
    <row r="180" spans="2:51" s="13" customFormat="1" ht="12">
      <c r="B180" s="222"/>
      <c r="C180" s="223"/>
      <c r="D180" s="202" t="s">
        <v>148</v>
      </c>
      <c r="E180" s="224" t="s">
        <v>22</v>
      </c>
      <c r="F180" s="225" t="s">
        <v>158</v>
      </c>
      <c r="G180" s="223"/>
      <c r="H180" s="226">
        <v>7.054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148</v>
      </c>
      <c r="AU180" s="232" t="s">
        <v>85</v>
      </c>
      <c r="AV180" s="13" t="s">
        <v>146</v>
      </c>
      <c r="AW180" s="13" t="s">
        <v>39</v>
      </c>
      <c r="AX180" s="13" t="s">
        <v>24</v>
      </c>
      <c r="AY180" s="232" t="s">
        <v>139</v>
      </c>
    </row>
    <row r="181" spans="2:65" s="1" customFormat="1" ht="16.5" customHeight="1">
      <c r="B181" s="41"/>
      <c r="C181" s="188" t="s">
        <v>281</v>
      </c>
      <c r="D181" s="188" t="s">
        <v>141</v>
      </c>
      <c r="E181" s="189" t="s">
        <v>282</v>
      </c>
      <c r="F181" s="190" t="s">
        <v>283</v>
      </c>
      <c r="G181" s="191" t="s">
        <v>144</v>
      </c>
      <c r="H181" s="192">
        <v>2.049</v>
      </c>
      <c r="I181" s="193"/>
      <c r="J181" s="194">
        <f>ROUND(I181*H181,2)</f>
        <v>0</v>
      </c>
      <c r="K181" s="190" t="s">
        <v>145</v>
      </c>
      <c r="L181" s="61"/>
      <c r="M181" s="195" t="s">
        <v>22</v>
      </c>
      <c r="N181" s="196" t="s">
        <v>46</v>
      </c>
      <c r="O181" s="42"/>
      <c r="P181" s="197">
        <f>O181*H181</f>
        <v>0</v>
      </c>
      <c r="Q181" s="197">
        <v>0.00103</v>
      </c>
      <c r="R181" s="197">
        <f>Q181*H181</f>
        <v>0.00211047</v>
      </c>
      <c r="S181" s="197">
        <v>0</v>
      </c>
      <c r="T181" s="198">
        <f>S181*H181</f>
        <v>0</v>
      </c>
      <c r="AR181" s="24" t="s">
        <v>146</v>
      </c>
      <c r="AT181" s="24" t="s">
        <v>141</v>
      </c>
      <c r="AU181" s="24" t="s">
        <v>85</v>
      </c>
      <c r="AY181" s="24" t="s">
        <v>139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24" t="s">
        <v>24</v>
      </c>
      <c r="BK181" s="199">
        <f>ROUND(I181*H181,2)</f>
        <v>0</v>
      </c>
      <c r="BL181" s="24" t="s">
        <v>146</v>
      </c>
      <c r="BM181" s="24" t="s">
        <v>284</v>
      </c>
    </row>
    <row r="182" spans="2:51" s="12" customFormat="1" ht="12">
      <c r="B182" s="211"/>
      <c r="C182" s="212"/>
      <c r="D182" s="202" t="s">
        <v>148</v>
      </c>
      <c r="E182" s="213" t="s">
        <v>22</v>
      </c>
      <c r="F182" s="214" t="s">
        <v>285</v>
      </c>
      <c r="G182" s="212"/>
      <c r="H182" s="215">
        <v>6.147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148</v>
      </c>
      <c r="AU182" s="221" t="s">
        <v>85</v>
      </c>
      <c r="AV182" s="12" t="s">
        <v>85</v>
      </c>
      <c r="AW182" s="12" t="s">
        <v>39</v>
      </c>
      <c r="AX182" s="12" t="s">
        <v>75</v>
      </c>
      <c r="AY182" s="221" t="s">
        <v>139</v>
      </c>
    </row>
    <row r="183" spans="2:51" s="12" customFormat="1" ht="12">
      <c r="B183" s="211"/>
      <c r="C183" s="212"/>
      <c r="D183" s="202" t="s">
        <v>148</v>
      </c>
      <c r="E183" s="213" t="s">
        <v>22</v>
      </c>
      <c r="F183" s="214" t="s">
        <v>286</v>
      </c>
      <c r="G183" s="212"/>
      <c r="H183" s="215">
        <v>2.049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148</v>
      </c>
      <c r="AU183" s="221" t="s">
        <v>85</v>
      </c>
      <c r="AV183" s="12" t="s">
        <v>85</v>
      </c>
      <c r="AW183" s="12" t="s">
        <v>39</v>
      </c>
      <c r="AX183" s="12" t="s">
        <v>24</v>
      </c>
      <c r="AY183" s="221" t="s">
        <v>139</v>
      </c>
    </row>
    <row r="184" spans="2:65" s="1" customFormat="1" ht="16.5" customHeight="1">
      <c r="B184" s="41"/>
      <c r="C184" s="188" t="s">
        <v>287</v>
      </c>
      <c r="D184" s="188" t="s">
        <v>141</v>
      </c>
      <c r="E184" s="189" t="s">
        <v>288</v>
      </c>
      <c r="F184" s="190" t="s">
        <v>289</v>
      </c>
      <c r="G184" s="191" t="s">
        <v>144</v>
      </c>
      <c r="H184" s="192">
        <v>6.147</v>
      </c>
      <c r="I184" s="193"/>
      <c r="J184" s="194">
        <f>ROUND(I184*H184,2)</f>
        <v>0</v>
      </c>
      <c r="K184" s="190" t="s">
        <v>145</v>
      </c>
      <c r="L184" s="61"/>
      <c r="M184" s="195" t="s">
        <v>22</v>
      </c>
      <c r="N184" s="196" t="s">
        <v>46</v>
      </c>
      <c r="O184" s="42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24" t="s">
        <v>146</v>
      </c>
      <c r="AT184" s="24" t="s">
        <v>141</v>
      </c>
      <c r="AU184" s="24" t="s">
        <v>85</v>
      </c>
      <c r="AY184" s="24" t="s">
        <v>139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4" t="s">
        <v>24</v>
      </c>
      <c r="BK184" s="199">
        <f>ROUND(I184*H184,2)</f>
        <v>0</v>
      </c>
      <c r="BL184" s="24" t="s">
        <v>146</v>
      </c>
      <c r="BM184" s="24" t="s">
        <v>290</v>
      </c>
    </row>
    <row r="185" spans="2:65" s="1" customFormat="1" ht="16.5" customHeight="1">
      <c r="B185" s="41"/>
      <c r="C185" s="188" t="s">
        <v>291</v>
      </c>
      <c r="D185" s="188" t="s">
        <v>141</v>
      </c>
      <c r="E185" s="189" t="s">
        <v>292</v>
      </c>
      <c r="F185" s="190" t="s">
        <v>293</v>
      </c>
      <c r="G185" s="191" t="s">
        <v>236</v>
      </c>
      <c r="H185" s="192">
        <v>0</v>
      </c>
      <c r="I185" s="193"/>
      <c r="J185" s="194">
        <f>ROUND(I185*H185,2)</f>
        <v>0</v>
      </c>
      <c r="K185" s="190" t="s">
        <v>145</v>
      </c>
      <c r="L185" s="61"/>
      <c r="M185" s="195" t="s">
        <v>22</v>
      </c>
      <c r="N185" s="196" t="s">
        <v>46</v>
      </c>
      <c r="O185" s="42"/>
      <c r="P185" s="197">
        <f>O185*H185</f>
        <v>0</v>
      </c>
      <c r="Q185" s="197">
        <v>1.06017</v>
      </c>
      <c r="R185" s="197">
        <f>Q185*H185</f>
        <v>0</v>
      </c>
      <c r="S185" s="197">
        <v>0</v>
      </c>
      <c r="T185" s="198">
        <f>S185*H185</f>
        <v>0</v>
      </c>
      <c r="AR185" s="24" t="s">
        <v>146</v>
      </c>
      <c r="AT185" s="24" t="s">
        <v>141</v>
      </c>
      <c r="AU185" s="24" t="s">
        <v>85</v>
      </c>
      <c r="AY185" s="24" t="s">
        <v>139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24" t="s">
        <v>24</v>
      </c>
      <c r="BK185" s="199">
        <f>ROUND(I185*H185,2)</f>
        <v>0</v>
      </c>
      <c r="BL185" s="24" t="s">
        <v>146</v>
      </c>
      <c r="BM185" s="24" t="s">
        <v>294</v>
      </c>
    </row>
    <row r="186" spans="2:51" s="12" customFormat="1" ht="12">
      <c r="B186" s="211"/>
      <c r="C186" s="212"/>
      <c r="D186" s="202" t="s">
        <v>148</v>
      </c>
      <c r="E186" s="213" t="s">
        <v>22</v>
      </c>
      <c r="F186" s="214" t="s">
        <v>295</v>
      </c>
      <c r="G186" s="212"/>
      <c r="H186" s="215">
        <v>0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148</v>
      </c>
      <c r="AU186" s="221" t="s">
        <v>85</v>
      </c>
      <c r="AV186" s="12" t="s">
        <v>85</v>
      </c>
      <c r="AW186" s="12" t="s">
        <v>39</v>
      </c>
      <c r="AX186" s="12" t="s">
        <v>24</v>
      </c>
      <c r="AY186" s="221" t="s">
        <v>139</v>
      </c>
    </row>
    <row r="187" spans="2:63" s="10" customFormat="1" ht="29.85" customHeight="1">
      <c r="B187" s="172"/>
      <c r="C187" s="173"/>
      <c r="D187" s="174" t="s">
        <v>74</v>
      </c>
      <c r="E187" s="186" t="s">
        <v>159</v>
      </c>
      <c r="F187" s="186" t="s">
        <v>296</v>
      </c>
      <c r="G187" s="173"/>
      <c r="H187" s="173"/>
      <c r="I187" s="176"/>
      <c r="J187" s="187">
        <f>BK187</f>
        <v>0</v>
      </c>
      <c r="K187" s="173"/>
      <c r="L187" s="178"/>
      <c r="M187" s="179"/>
      <c r="N187" s="180"/>
      <c r="O187" s="180"/>
      <c r="P187" s="181">
        <f>SUM(P188:P213)</f>
        <v>0</v>
      </c>
      <c r="Q187" s="180"/>
      <c r="R187" s="181">
        <f>SUM(R188:R213)</f>
        <v>40.73281018</v>
      </c>
      <c r="S187" s="180"/>
      <c r="T187" s="182">
        <f>SUM(T188:T213)</f>
        <v>0</v>
      </c>
      <c r="AR187" s="183" t="s">
        <v>24</v>
      </c>
      <c r="AT187" s="184" t="s">
        <v>74</v>
      </c>
      <c r="AU187" s="184" t="s">
        <v>24</v>
      </c>
      <c r="AY187" s="183" t="s">
        <v>139</v>
      </c>
      <c r="BK187" s="185">
        <f>SUM(BK188:BK213)</f>
        <v>0</v>
      </c>
    </row>
    <row r="188" spans="2:65" s="1" customFormat="1" ht="16.5" customHeight="1">
      <c r="B188" s="41"/>
      <c r="C188" s="188" t="s">
        <v>297</v>
      </c>
      <c r="D188" s="188" t="s">
        <v>141</v>
      </c>
      <c r="E188" s="189" t="s">
        <v>298</v>
      </c>
      <c r="F188" s="190" t="s">
        <v>299</v>
      </c>
      <c r="G188" s="191" t="s">
        <v>144</v>
      </c>
      <c r="H188" s="192">
        <v>1.24</v>
      </c>
      <c r="I188" s="193"/>
      <c r="J188" s="194">
        <f>ROUND(I188*H188,2)</f>
        <v>0</v>
      </c>
      <c r="K188" s="190" t="s">
        <v>22</v>
      </c>
      <c r="L188" s="61"/>
      <c r="M188" s="195" t="s">
        <v>22</v>
      </c>
      <c r="N188" s="196" t="s">
        <v>46</v>
      </c>
      <c r="O188" s="42"/>
      <c r="P188" s="197">
        <f>O188*H188</f>
        <v>0</v>
      </c>
      <c r="Q188" s="197">
        <v>0.34001</v>
      </c>
      <c r="R188" s="197">
        <f>Q188*H188</f>
        <v>0.4216124</v>
      </c>
      <c r="S188" s="197">
        <v>0</v>
      </c>
      <c r="T188" s="198">
        <f>S188*H188</f>
        <v>0</v>
      </c>
      <c r="AR188" s="24" t="s">
        <v>146</v>
      </c>
      <c r="AT188" s="24" t="s">
        <v>141</v>
      </c>
      <c r="AU188" s="24" t="s">
        <v>85</v>
      </c>
      <c r="AY188" s="24" t="s">
        <v>139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4" t="s">
        <v>24</v>
      </c>
      <c r="BK188" s="199">
        <f>ROUND(I188*H188,2)</f>
        <v>0</v>
      </c>
      <c r="BL188" s="24" t="s">
        <v>146</v>
      </c>
      <c r="BM188" s="24" t="s">
        <v>300</v>
      </c>
    </row>
    <row r="189" spans="2:51" s="12" customFormat="1" ht="12">
      <c r="B189" s="211"/>
      <c r="C189" s="212"/>
      <c r="D189" s="202" t="s">
        <v>148</v>
      </c>
      <c r="E189" s="213" t="s">
        <v>22</v>
      </c>
      <c r="F189" s="214" t="s">
        <v>301</v>
      </c>
      <c r="G189" s="212"/>
      <c r="H189" s="215">
        <v>1.21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148</v>
      </c>
      <c r="AU189" s="221" t="s">
        <v>85</v>
      </c>
      <c r="AV189" s="12" t="s">
        <v>85</v>
      </c>
      <c r="AW189" s="12" t="s">
        <v>39</v>
      </c>
      <c r="AX189" s="12" t="s">
        <v>75</v>
      </c>
      <c r="AY189" s="221" t="s">
        <v>139</v>
      </c>
    </row>
    <row r="190" spans="2:51" s="12" customFormat="1" ht="12">
      <c r="B190" s="211"/>
      <c r="C190" s="212"/>
      <c r="D190" s="202" t="s">
        <v>148</v>
      </c>
      <c r="E190" s="213" t="s">
        <v>22</v>
      </c>
      <c r="F190" s="214" t="s">
        <v>302</v>
      </c>
      <c r="G190" s="212"/>
      <c r="H190" s="215">
        <v>1.8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148</v>
      </c>
      <c r="AU190" s="221" t="s">
        <v>85</v>
      </c>
      <c r="AV190" s="12" t="s">
        <v>85</v>
      </c>
      <c r="AW190" s="12" t="s">
        <v>39</v>
      </c>
      <c r="AX190" s="12" t="s">
        <v>75</v>
      </c>
      <c r="AY190" s="221" t="s">
        <v>139</v>
      </c>
    </row>
    <row r="191" spans="2:51" s="12" customFormat="1" ht="12">
      <c r="B191" s="211"/>
      <c r="C191" s="212"/>
      <c r="D191" s="202" t="s">
        <v>148</v>
      </c>
      <c r="E191" s="213" t="s">
        <v>22</v>
      </c>
      <c r="F191" s="214" t="s">
        <v>303</v>
      </c>
      <c r="G191" s="212"/>
      <c r="H191" s="215">
        <v>-0.8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148</v>
      </c>
      <c r="AU191" s="221" t="s">
        <v>85</v>
      </c>
      <c r="AV191" s="12" t="s">
        <v>85</v>
      </c>
      <c r="AW191" s="12" t="s">
        <v>39</v>
      </c>
      <c r="AX191" s="12" t="s">
        <v>75</v>
      </c>
      <c r="AY191" s="221" t="s">
        <v>139</v>
      </c>
    </row>
    <row r="192" spans="2:51" s="12" customFormat="1" ht="12">
      <c r="B192" s="211"/>
      <c r="C192" s="212"/>
      <c r="D192" s="202" t="s">
        <v>148</v>
      </c>
      <c r="E192" s="213" t="s">
        <v>22</v>
      </c>
      <c r="F192" s="214" t="s">
        <v>304</v>
      </c>
      <c r="G192" s="212"/>
      <c r="H192" s="215">
        <v>-0.72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148</v>
      </c>
      <c r="AU192" s="221" t="s">
        <v>85</v>
      </c>
      <c r="AV192" s="12" t="s">
        <v>85</v>
      </c>
      <c r="AW192" s="12" t="s">
        <v>39</v>
      </c>
      <c r="AX192" s="12" t="s">
        <v>75</v>
      </c>
      <c r="AY192" s="221" t="s">
        <v>139</v>
      </c>
    </row>
    <row r="193" spans="2:51" s="12" customFormat="1" ht="12">
      <c r="B193" s="211"/>
      <c r="C193" s="212"/>
      <c r="D193" s="202" t="s">
        <v>148</v>
      </c>
      <c r="E193" s="213" t="s">
        <v>22</v>
      </c>
      <c r="F193" s="214" t="s">
        <v>305</v>
      </c>
      <c r="G193" s="212"/>
      <c r="H193" s="215">
        <v>-0.25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148</v>
      </c>
      <c r="AU193" s="221" t="s">
        <v>85</v>
      </c>
      <c r="AV193" s="12" t="s">
        <v>85</v>
      </c>
      <c r="AW193" s="12" t="s">
        <v>39</v>
      </c>
      <c r="AX193" s="12" t="s">
        <v>75</v>
      </c>
      <c r="AY193" s="221" t="s">
        <v>139</v>
      </c>
    </row>
    <row r="194" spans="2:51" s="13" customFormat="1" ht="12">
      <c r="B194" s="222"/>
      <c r="C194" s="223"/>
      <c r="D194" s="202" t="s">
        <v>148</v>
      </c>
      <c r="E194" s="224" t="s">
        <v>22</v>
      </c>
      <c r="F194" s="225" t="s">
        <v>158</v>
      </c>
      <c r="G194" s="223"/>
      <c r="H194" s="226">
        <v>1.24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148</v>
      </c>
      <c r="AU194" s="232" t="s">
        <v>85</v>
      </c>
      <c r="AV194" s="13" t="s">
        <v>146</v>
      </c>
      <c r="AW194" s="13" t="s">
        <v>39</v>
      </c>
      <c r="AX194" s="13" t="s">
        <v>24</v>
      </c>
      <c r="AY194" s="232" t="s">
        <v>139</v>
      </c>
    </row>
    <row r="195" spans="2:65" s="1" customFormat="1" ht="16.5" customHeight="1">
      <c r="B195" s="41"/>
      <c r="C195" s="188" t="s">
        <v>306</v>
      </c>
      <c r="D195" s="188" t="s">
        <v>141</v>
      </c>
      <c r="E195" s="189" t="s">
        <v>307</v>
      </c>
      <c r="F195" s="190" t="s">
        <v>308</v>
      </c>
      <c r="G195" s="191" t="s">
        <v>182</v>
      </c>
      <c r="H195" s="192">
        <v>0.65</v>
      </c>
      <c r="I195" s="193"/>
      <c r="J195" s="194">
        <f>ROUND(I195*H195,2)</f>
        <v>0</v>
      </c>
      <c r="K195" s="190" t="s">
        <v>145</v>
      </c>
      <c r="L195" s="61"/>
      <c r="M195" s="195" t="s">
        <v>22</v>
      </c>
      <c r="N195" s="196" t="s">
        <v>46</v>
      </c>
      <c r="O195" s="42"/>
      <c r="P195" s="197">
        <f>O195*H195</f>
        <v>0</v>
      </c>
      <c r="Q195" s="197">
        <v>2.25634</v>
      </c>
      <c r="R195" s="197">
        <f>Q195*H195</f>
        <v>1.466621</v>
      </c>
      <c r="S195" s="197">
        <v>0</v>
      </c>
      <c r="T195" s="198">
        <f>S195*H195</f>
        <v>0</v>
      </c>
      <c r="AR195" s="24" t="s">
        <v>146</v>
      </c>
      <c r="AT195" s="24" t="s">
        <v>141</v>
      </c>
      <c r="AU195" s="24" t="s">
        <v>85</v>
      </c>
      <c r="AY195" s="24" t="s">
        <v>139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4" t="s">
        <v>24</v>
      </c>
      <c r="BK195" s="199">
        <f>ROUND(I195*H195,2)</f>
        <v>0</v>
      </c>
      <c r="BL195" s="24" t="s">
        <v>146</v>
      </c>
      <c r="BM195" s="24" t="s">
        <v>309</v>
      </c>
    </row>
    <row r="196" spans="2:51" s="12" customFormat="1" ht="12">
      <c r="B196" s="211"/>
      <c r="C196" s="212"/>
      <c r="D196" s="202" t="s">
        <v>148</v>
      </c>
      <c r="E196" s="213" t="s">
        <v>22</v>
      </c>
      <c r="F196" s="214" t="s">
        <v>310</v>
      </c>
      <c r="G196" s="212"/>
      <c r="H196" s="215">
        <v>0.3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148</v>
      </c>
      <c r="AU196" s="221" t="s">
        <v>85</v>
      </c>
      <c r="AV196" s="12" t="s">
        <v>85</v>
      </c>
      <c r="AW196" s="12" t="s">
        <v>39</v>
      </c>
      <c r="AX196" s="12" t="s">
        <v>75</v>
      </c>
      <c r="AY196" s="221" t="s">
        <v>139</v>
      </c>
    </row>
    <row r="197" spans="2:51" s="12" customFormat="1" ht="12">
      <c r="B197" s="211"/>
      <c r="C197" s="212"/>
      <c r="D197" s="202" t="s">
        <v>148</v>
      </c>
      <c r="E197" s="213" t="s">
        <v>22</v>
      </c>
      <c r="F197" s="214" t="s">
        <v>311</v>
      </c>
      <c r="G197" s="212"/>
      <c r="H197" s="215">
        <v>0.35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148</v>
      </c>
      <c r="AU197" s="221" t="s">
        <v>85</v>
      </c>
      <c r="AV197" s="12" t="s">
        <v>85</v>
      </c>
      <c r="AW197" s="12" t="s">
        <v>39</v>
      </c>
      <c r="AX197" s="12" t="s">
        <v>75</v>
      </c>
      <c r="AY197" s="221" t="s">
        <v>139</v>
      </c>
    </row>
    <row r="198" spans="2:51" s="13" customFormat="1" ht="12">
      <c r="B198" s="222"/>
      <c r="C198" s="223"/>
      <c r="D198" s="202" t="s">
        <v>148</v>
      </c>
      <c r="E198" s="224" t="s">
        <v>22</v>
      </c>
      <c r="F198" s="225" t="s">
        <v>158</v>
      </c>
      <c r="G198" s="223"/>
      <c r="H198" s="226">
        <v>0.65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148</v>
      </c>
      <c r="AU198" s="232" t="s">
        <v>85</v>
      </c>
      <c r="AV198" s="13" t="s">
        <v>146</v>
      </c>
      <c r="AW198" s="13" t="s">
        <v>39</v>
      </c>
      <c r="AX198" s="13" t="s">
        <v>24</v>
      </c>
      <c r="AY198" s="232" t="s">
        <v>139</v>
      </c>
    </row>
    <row r="199" spans="2:65" s="1" customFormat="1" ht="16.5" customHeight="1">
      <c r="B199" s="41"/>
      <c r="C199" s="188" t="s">
        <v>312</v>
      </c>
      <c r="D199" s="188" t="s">
        <v>141</v>
      </c>
      <c r="E199" s="189" t="s">
        <v>313</v>
      </c>
      <c r="F199" s="190" t="s">
        <v>314</v>
      </c>
      <c r="G199" s="191" t="s">
        <v>182</v>
      </c>
      <c r="H199" s="192">
        <v>12.999</v>
      </c>
      <c r="I199" s="193"/>
      <c r="J199" s="194">
        <f>ROUND(I199*H199,2)</f>
        <v>0</v>
      </c>
      <c r="K199" s="190" t="s">
        <v>145</v>
      </c>
      <c r="L199" s="61"/>
      <c r="M199" s="195" t="s">
        <v>22</v>
      </c>
      <c r="N199" s="196" t="s">
        <v>46</v>
      </c>
      <c r="O199" s="42"/>
      <c r="P199" s="197">
        <f>O199*H199</f>
        <v>0</v>
      </c>
      <c r="Q199" s="197">
        <v>2.45329</v>
      </c>
      <c r="R199" s="197">
        <f>Q199*H199</f>
        <v>31.89031671</v>
      </c>
      <c r="S199" s="197">
        <v>0</v>
      </c>
      <c r="T199" s="198">
        <f>S199*H199</f>
        <v>0</v>
      </c>
      <c r="AR199" s="24" t="s">
        <v>146</v>
      </c>
      <c r="AT199" s="24" t="s">
        <v>141</v>
      </c>
      <c r="AU199" s="24" t="s">
        <v>85</v>
      </c>
      <c r="AY199" s="24" t="s">
        <v>139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24" t="s">
        <v>24</v>
      </c>
      <c r="BK199" s="199">
        <f>ROUND(I199*H199,2)</f>
        <v>0</v>
      </c>
      <c r="BL199" s="24" t="s">
        <v>146</v>
      </c>
      <c r="BM199" s="24" t="s">
        <v>315</v>
      </c>
    </row>
    <row r="200" spans="2:51" s="12" customFormat="1" ht="12">
      <c r="B200" s="211"/>
      <c r="C200" s="212"/>
      <c r="D200" s="202" t="s">
        <v>148</v>
      </c>
      <c r="E200" s="213" t="s">
        <v>22</v>
      </c>
      <c r="F200" s="214" t="s">
        <v>316</v>
      </c>
      <c r="G200" s="212"/>
      <c r="H200" s="215">
        <v>12.704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148</v>
      </c>
      <c r="AU200" s="221" t="s">
        <v>85</v>
      </c>
      <c r="AV200" s="12" t="s">
        <v>85</v>
      </c>
      <c r="AW200" s="12" t="s">
        <v>39</v>
      </c>
      <c r="AX200" s="12" t="s">
        <v>75</v>
      </c>
      <c r="AY200" s="221" t="s">
        <v>139</v>
      </c>
    </row>
    <row r="201" spans="2:51" s="12" customFormat="1" ht="12">
      <c r="B201" s="211"/>
      <c r="C201" s="212"/>
      <c r="D201" s="202" t="s">
        <v>148</v>
      </c>
      <c r="E201" s="213" t="s">
        <v>22</v>
      </c>
      <c r="F201" s="214" t="s">
        <v>317</v>
      </c>
      <c r="G201" s="212"/>
      <c r="H201" s="215">
        <v>0.295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148</v>
      </c>
      <c r="AU201" s="221" t="s">
        <v>85</v>
      </c>
      <c r="AV201" s="12" t="s">
        <v>85</v>
      </c>
      <c r="AW201" s="12" t="s">
        <v>39</v>
      </c>
      <c r="AX201" s="12" t="s">
        <v>75</v>
      </c>
      <c r="AY201" s="221" t="s">
        <v>139</v>
      </c>
    </row>
    <row r="202" spans="2:51" s="13" customFormat="1" ht="12">
      <c r="B202" s="222"/>
      <c r="C202" s="223"/>
      <c r="D202" s="202" t="s">
        <v>148</v>
      </c>
      <c r="E202" s="224" t="s">
        <v>22</v>
      </c>
      <c r="F202" s="225" t="s">
        <v>158</v>
      </c>
      <c r="G202" s="223"/>
      <c r="H202" s="226">
        <v>12.999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148</v>
      </c>
      <c r="AU202" s="232" t="s">
        <v>85</v>
      </c>
      <c r="AV202" s="13" t="s">
        <v>146</v>
      </c>
      <c r="AW202" s="13" t="s">
        <v>39</v>
      </c>
      <c r="AX202" s="13" t="s">
        <v>24</v>
      </c>
      <c r="AY202" s="232" t="s">
        <v>139</v>
      </c>
    </row>
    <row r="203" spans="2:65" s="1" customFormat="1" ht="16.5" customHeight="1">
      <c r="B203" s="41"/>
      <c r="C203" s="188" t="s">
        <v>318</v>
      </c>
      <c r="D203" s="188" t="s">
        <v>141</v>
      </c>
      <c r="E203" s="189" t="s">
        <v>319</v>
      </c>
      <c r="F203" s="190" t="s">
        <v>320</v>
      </c>
      <c r="G203" s="191" t="s">
        <v>144</v>
      </c>
      <c r="H203" s="192">
        <v>114.744</v>
      </c>
      <c r="I203" s="193"/>
      <c r="J203" s="194">
        <f>ROUND(I203*H203,2)</f>
        <v>0</v>
      </c>
      <c r="K203" s="190" t="s">
        <v>22</v>
      </c>
      <c r="L203" s="61"/>
      <c r="M203" s="195" t="s">
        <v>22</v>
      </c>
      <c r="N203" s="196" t="s">
        <v>46</v>
      </c>
      <c r="O203" s="42"/>
      <c r="P203" s="197">
        <f>O203*H203</f>
        <v>0</v>
      </c>
      <c r="Q203" s="197">
        <v>0.00086</v>
      </c>
      <c r="R203" s="197">
        <f>Q203*H203</f>
        <v>0.09867983999999999</v>
      </c>
      <c r="S203" s="197">
        <v>0</v>
      </c>
      <c r="T203" s="198">
        <f>S203*H203</f>
        <v>0</v>
      </c>
      <c r="AR203" s="24" t="s">
        <v>146</v>
      </c>
      <c r="AT203" s="24" t="s">
        <v>141</v>
      </c>
      <c r="AU203" s="24" t="s">
        <v>85</v>
      </c>
      <c r="AY203" s="24" t="s">
        <v>139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24" t="s">
        <v>24</v>
      </c>
      <c r="BK203" s="199">
        <f>ROUND(I203*H203,2)</f>
        <v>0</v>
      </c>
      <c r="BL203" s="24" t="s">
        <v>146</v>
      </c>
      <c r="BM203" s="24" t="s">
        <v>321</v>
      </c>
    </row>
    <row r="204" spans="2:51" s="12" customFormat="1" ht="12">
      <c r="B204" s="211"/>
      <c r="C204" s="212"/>
      <c r="D204" s="202" t="s">
        <v>148</v>
      </c>
      <c r="E204" s="213" t="s">
        <v>22</v>
      </c>
      <c r="F204" s="214" t="s">
        <v>322</v>
      </c>
      <c r="G204" s="212"/>
      <c r="H204" s="215">
        <v>101.63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148</v>
      </c>
      <c r="AU204" s="221" t="s">
        <v>85</v>
      </c>
      <c r="AV204" s="12" t="s">
        <v>85</v>
      </c>
      <c r="AW204" s="12" t="s">
        <v>39</v>
      </c>
      <c r="AX204" s="12" t="s">
        <v>75</v>
      </c>
      <c r="AY204" s="221" t="s">
        <v>139</v>
      </c>
    </row>
    <row r="205" spans="2:51" s="12" customFormat="1" ht="12">
      <c r="B205" s="211"/>
      <c r="C205" s="212"/>
      <c r="D205" s="202" t="s">
        <v>148</v>
      </c>
      <c r="E205" s="213" t="s">
        <v>22</v>
      </c>
      <c r="F205" s="214" t="s">
        <v>323</v>
      </c>
      <c r="G205" s="212"/>
      <c r="H205" s="215">
        <v>13.114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148</v>
      </c>
      <c r="AU205" s="221" t="s">
        <v>85</v>
      </c>
      <c r="AV205" s="12" t="s">
        <v>85</v>
      </c>
      <c r="AW205" s="12" t="s">
        <v>39</v>
      </c>
      <c r="AX205" s="12" t="s">
        <v>75</v>
      </c>
      <c r="AY205" s="221" t="s">
        <v>139</v>
      </c>
    </row>
    <row r="206" spans="2:51" s="13" customFormat="1" ht="12">
      <c r="B206" s="222"/>
      <c r="C206" s="223"/>
      <c r="D206" s="202" t="s">
        <v>148</v>
      </c>
      <c r="E206" s="224" t="s">
        <v>22</v>
      </c>
      <c r="F206" s="225" t="s">
        <v>158</v>
      </c>
      <c r="G206" s="223"/>
      <c r="H206" s="226">
        <v>114.744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148</v>
      </c>
      <c r="AU206" s="232" t="s">
        <v>85</v>
      </c>
      <c r="AV206" s="13" t="s">
        <v>146</v>
      </c>
      <c r="AW206" s="13" t="s">
        <v>39</v>
      </c>
      <c r="AX206" s="13" t="s">
        <v>24</v>
      </c>
      <c r="AY206" s="232" t="s">
        <v>139</v>
      </c>
    </row>
    <row r="207" spans="2:65" s="1" customFormat="1" ht="16.5" customHeight="1">
      <c r="B207" s="41"/>
      <c r="C207" s="188" t="s">
        <v>324</v>
      </c>
      <c r="D207" s="188" t="s">
        <v>141</v>
      </c>
      <c r="E207" s="189" t="s">
        <v>325</v>
      </c>
      <c r="F207" s="190" t="s">
        <v>326</v>
      </c>
      <c r="G207" s="191" t="s">
        <v>144</v>
      </c>
      <c r="H207" s="192">
        <v>114.744</v>
      </c>
      <c r="I207" s="193"/>
      <c r="J207" s="194">
        <f>ROUND(I207*H207,2)</f>
        <v>0</v>
      </c>
      <c r="K207" s="190" t="s">
        <v>22</v>
      </c>
      <c r="L207" s="61"/>
      <c r="M207" s="195" t="s">
        <v>22</v>
      </c>
      <c r="N207" s="196" t="s">
        <v>46</v>
      </c>
      <c r="O207" s="42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AR207" s="24" t="s">
        <v>146</v>
      </c>
      <c r="AT207" s="24" t="s">
        <v>141</v>
      </c>
      <c r="AU207" s="24" t="s">
        <v>85</v>
      </c>
      <c r="AY207" s="24" t="s">
        <v>139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4" t="s">
        <v>24</v>
      </c>
      <c r="BK207" s="199">
        <f>ROUND(I207*H207,2)</f>
        <v>0</v>
      </c>
      <c r="BL207" s="24" t="s">
        <v>146</v>
      </c>
      <c r="BM207" s="24" t="s">
        <v>327</v>
      </c>
    </row>
    <row r="208" spans="2:65" s="1" customFormat="1" ht="16.5" customHeight="1">
      <c r="B208" s="41"/>
      <c r="C208" s="188" t="s">
        <v>328</v>
      </c>
      <c r="D208" s="188" t="s">
        <v>141</v>
      </c>
      <c r="E208" s="189" t="s">
        <v>329</v>
      </c>
      <c r="F208" s="190" t="s">
        <v>330</v>
      </c>
      <c r="G208" s="191" t="s">
        <v>236</v>
      </c>
      <c r="H208" s="192">
        <v>0.773</v>
      </c>
      <c r="I208" s="193"/>
      <c r="J208" s="194">
        <f>ROUND(I208*H208,2)</f>
        <v>0</v>
      </c>
      <c r="K208" s="190" t="s">
        <v>22</v>
      </c>
      <c r="L208" s="61"/>
      <c r="M208" s="195" t="s">
        <v>22</v>
      </c>
      <c r="N208" s="196" t="s">
        <v>46</v>
      </c>
      <c r="O208" s="42"/>
      <c r="P208" s="197">
        <f>O208*H208</f>
        <v>0</v>
      </c>
      <c r="Q208" s="197">
        <v>1.04881</v>
      </c>
      <c r="R208" s="197">
        <f>Q208*H208</f>
        <v>0.81073013</v>
      </c>
      <c r="S208" s="197">
        <v>0</v>
      </c>
      <c r="T208" s="198">
        <f>S208*H208</f>
        <v>0</v>
      </c>
      <c r="AR208" s="24" t="s">
        <v>146</v>
      </c>
      <c r="AT208" s="24" t="s">
        <v>141</v>
      </c>
      <c r="AU208" s="24" t="s">
        <v>85</v>
      </c>
      <c r="AY208" s="24" t="s">
        <v>139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24" t="s">
        <v>24</v>
      </c>
      <c r="BK208" s="199">
        <f>ROUND(I208*H208,2)</f>
        <v>0</v>
      </c>
      <c r="BL208" s="24" t="s">
        <v>146</v>
      </c>
      <c r="BM208" s="24" t="s">
        <v>331</v>
      </c>
    </row>
    <row r="209" spans="2:51" s="12" customFormat="1" ht="12">
      <c r="B209" s="211"/>
      <c r="C209" s="212"/>
      <c r="D209" s="202" t="s">
        <v>148</v>
      </c>
      <c r="E209" s="213" t="s">
        <v>22</v>
      </c>
      <c r="F209" s="214" t="s">
        <v>332</v>
      </c>
      <c r="G209" s="212"/>
      <c r="H209" s="215">
        <v>0.773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148</v>
      </c>
      <c r="AU209" s="221" t="s">
        <v>85</v>
      </c>
      <c r="AV209" s="12" t="s">
        <v>85</v>
      </c>
      <c r="AW209" s="12" t="s">
        <v>39</v>
      </c>
      <c r="AX209" s="12" t="s">
        <v>24</v>
      </c>
      <c r="AY209" s="221" t="s">
        <v>139</v>
      </c>
    </row>
    <row r="210" spans="2:65" s="1" customFormat="1" ht="16.5" customHeight="1">
      <c r="B210" s="41"/>
      <c r="C210" s="188" t="s">
        <v>333</v>
      </c>
      <c r="D210" s="188" t="s">
        <v>141</v>
      </c>
      <c r="E210" s="189" t="s">
        <v>334</v>
      </c>
      <c r="F210" s="190" t="s">
        <v>335</v>
      </c>
      <c r="G210" s="191" t="s">
        <v>236</v>
      </c>
      <c r="H210" s="192">
        <v>5.385</v>
      </c>
      <c r="I210" s="193"/>
      <c r="J210" s="194">
        <f>ROUND(I210*H210,2)</f>
        <v>0</v>
      </c>
      <c r="K210" s="190" t="s">
        <v>145</v>
      </c>
      <c r="L210" s="61"/>
      <c r="M210" s="195" t="s">
        <v>22</v>
      </c>
      <c r="N210" s="196" t="s">
        <v>46</v>
      </c>
      <c r="O210" s="42"/>
      <c r="P210" s="197">
        <f>O210*H210</f>
        <v>0</v>
      </c>
      <c r="Q210" s="197">
        <v>1.05306</v>
      </c>
      <c r="R210" s="197">
        <f>Q210*H210</f>
        <v>5.670728100000001</v>
      </c>
      <c r="S210" s="197">
        <v>0</v>
      </c>
      <c r="T210" s="198">
        <f>S210*H210</f>
        <v>0</v>
      </c>
      <c r="AR210" s="24" t="s">
        <v>146</v>
      </c>
      <c r="AT210" s="24" t="s">
        <v>141</v>
      </c>
      <c r="AU210" s="24" t="s">
        <v>85</v>
      </c>
      <c r="AY210" s="24" t="s">
        <v>139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4" t="s">
        <v>24</v>
      </c>
      <c r="BK210" s="199">
        <f>ROUND(I210*H210,2)</f>
        <v>0</v>
      </c>
      <c r="BL210" s="24" t="s">
        <v>146</v>
      </c>
      <c r="BM210" s="24" t="s">
        <v>336</v>
      </c>
    </row>
    <row r="211" spans="2:51" s="12" customFormat="1" ht="12">
      <c r="B211" s="211"/>
      <c r="C211" s="212"/>
      <c r="D211" s="202" t="s">
        <v>148</v>
      </c>
      <c r="E211" s="213" t="s">
        <v>22</v>
      </c>
      <c r="F211" s="214" t="s">
        <v>337</v>
      </c>
      <c r="G211" s="212"/>
      <c r="H211" s="215">
        <v>5.385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148</v>
      </c>
      <c r="AU211" s="221" t="s">
        <v>85</v>
      </c>
      <c r="AV211" s="12" t="s">
        <v>85</v>
      </c>
      <c r="AW211" s="12" t="s">
        <v>39</v>
      </c>
      <c r="AX211" s="12" t="s">
        <v>24</v>
      </c>
      <c r="AY211" s="221" t="s">
        <v>139</v>
      </c>
    </row>
    <row r="212" spans="2:65" s="1" customFormat="1" ht="16.5" customHeight="1">
      <c r="B212" s="41"/>
      <c r="C212" s="188" t="s">
        <v>338</v>
      </c>
      <c r="D212" s="188" t="s">
        <v>141</v>
      </c>
      <c r="E212" s="189" t="s">
        <v>339</v>
      </c>
      <c r="F212" s="190" t="s">
        <v>340</v>
      </c>
      <c r="G212" s="191" t="s">
        <v>144</v>
      </c>
      <c r="H212" s="192">
        <v>1.4</v>
      </c>
      <c r="I212" s="193"/>
      <c r="J212" s="194">
        <f>ROUND(I212*H212,2)</f>
        <v>0</v>
      </c>
      <c r="K212" s="190" t="s">
        <v>145</v>
      </c>
      <c r="L212" s="61"/>
      <c r="M212" s="195" t="s">
        <v>22</v>
      </c>
      <c r="N212" s="196" t="s">
        <v>46</v>
      </c>
      <c r="O212" s="42"/>
      <c r="P212" s="197">
        <f>O212*H212</f>
        <v>0</v>
      </c>
      <c r="Q212" s="197">
        <v>0.26723</v>
      </c>
      <c r="R212" s="197">
        <f>Q212*H212</f>
        <v>0.374122</v>
      </c>
      <c r="S212" s="197">
        <v>0</v>
      </c>
      <c r="T212" s="198">
        <f>S212*H212</f>
        <v>0</v>
      </c>
      <c r="AR212" s="24" t="s">
        <v>146</v>
      </c>
      <c r="AT212" s="24" t="s">
        <v>141</v>
      </c>
      <c r="AU212" s="24" t="s">
        <v>85</v>
      </c>
      <c r="AY212" s="24" t="s">
        <v>139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24" t="s">
        <v>24</v>
      </c>
      <c r="BK212" s="199">
        <f>ROUND(I212*H212,2)</f>
        <v>0</v>
      </c>
      <c r="BL212" s="24" t="s">
        <v>146</v>
      </c>
      <c r="BM212" s="24" t="s">
        <v>341</v>
      </c>
    </row>
    <row r="213" spans="2:51" s="12" customFormat="1" ht="12">
      <c r="B213" s="211"/>
      <c r="C213" s="212"/>
      <c r="D213" s="202" t="s">
        <v>148</v>
      </c>
      <c r="E213" s="213" t="s">
        <v>22</v>
      </c>
      <c r="F213" s="214" t="s">
        <v>342</v>
      </c>
      <c r="G213" s="212"/>
      <c r="H213" s="215">
        <v>1.4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148</v>
      </c>
      <c r="AU213" s="221" t="s">
        <v>85</v>
      </c>
      <c r="AV213" s="12" t="s">
        <v>85</v>
      </c>
      <c r="AW213" s="12" t="s">
        <v>39</v>
      </c>
      <c r="AX213" s="12" t="s">
        <v>24</v>
      </c>
      <c r="AY213" s="221" t="s">
        <v>139</v>
      </c>
    </row>
    <row r="214" spans="2:63" s="10" customFormat="1" ht="29.85" customHeight="1">
      <c r="B214" s="172"/>
      <c r="C214" s="173"/>
      <c r="D214" s="174" t="s">
        <v>74</v>
      </c>
      <c r="E214" s="186" t="s">
        <v>146</v>
      </c>
      <c r="F214" s="186" t="s">
        <v>343</v>
      </c>
      <c r="G214" s="173"/>
      <c r="H214" s="173"/>
      <c r="I214" s="176"/>
      <c r="J214" s="187">
        <f>BK214</f>
        <v>0</v>
      </c>
      <c r="K214" s="173"/>
      <c r="L214" s="178"/>
      <c r="M214" s="179"/>
      <c r="N214" s="180"/>
      <c r="O214" s="180"/>
      <c r="P214" s="181">
        <f>SUM(P215:P219)</f>
        <v>0</v>
      </c>
      <c r="Q214" s="180"/>
      <c r="R214" s="181">
        <f>SUM(R215:R219)</f>
        <v>6.83677</v>
      </c>
      <c r="S214" s="180"/>
      <c r="T214" s="182">
        <f>SUM(T215:T219)</f>
        <v>0</v>
      </c>
      <c r="AR214" s="183" t="s">
        <v>24</v>
      </c>
      <c r="AT214" s="184" t="s">
        <v>74</v>
      </c>
      <c r="AU214" s="184" t="s">
        <v>24</v>
      </c>
      <c r="AY214" s="183" t="s">
        <v>139</v>
      </c>
      <c r="BK214" s="185">
        <f>SUM(BK215:BK219)</f>
        <v>0</v>
      </c>
    </row>
    <row r="215" spans="2:65" s="1" customFormat="1" ht="25.5" customHeight="1">
      <c r="B215" s="41"/>
      <c r="C215" s="188" t="s">
        <v>344</v>
      </c>
      <c r="D215" s="188" t="s">
        <v>141</v>
      </c>
      <c r="E215" s="189" t="s">
        <v>345</v>
      </c>
      <c r="F215" s="190" t="s">
        <v>346</v>
      </c>
      <c r="G215" s="191" t="s">
        <v>347</v>
      </c>
      <c r="H215" s="192">
        <v>9</v>
      </c>
      <c r="I215" s="193"/>
      <c r="J215" s="194">
        <f>ROUND(I215*H215,2)</f>
        <v>0</v>
      </c>
      <c r="K215" s="190" t="s">
        <v>145</v>
      </c>
      <c r="L215" s="61"/>
      <c r="M215" s="195" t="s">
        <v>22</v>
      </c>
      <c r="N215" s="196" t="s">
        <v>46</v>
      </c>
      <c r="O215" s="42"/>
      <c r="P215" s="197">
        <f>O215*H215</f>
        <v>0</v>
      </c>
      <c r="Q215" s="197">
        <v>0.08642</v>
      </c>
      <c r="R215" s="197">
        <f>Q215*H215</f>
        <v>0.7777799999999999</v>
      </c>
      <c r="S215" s="197">
        <v>0</v>
      </c>
      <c r="T215" s="198">
        <f>S215*H215</f>
        <v>0</v>
      </c>
      <c r="AR215" s="24" t="s">
        <v>146</v>
      </c>
      <c r="AT215" s="24" t="s">
        <v>141</v>
      </c>
      <c r="AU215" s="24" t="s">
        <v>85</v>
      </c>
      <c r="AY215" s="24" t="s">
        <v>139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24" t="s">
        <v>24</v>
      </c>
      <c r="BK215" s="199">
        <f>ROUND(I215*H215,2)</f>
        <v>0</v>
      </c>
      <c r="BL215" s="24" t="s">
        <v>146</v>
      </c>
      <c r="BM215" s="24" t="s">
        <v>348</v>
      </c>
    </row>
    <row r="216" spans="2:65" s="1" customFormat="1" ht="16.5" customHeight="1">
      <c r="B216" s="41"/>
      <c r="C216" s="233" t="s">
        <v>349</v>
      </c>
      <c r="D216" s="233" t="s">
        <v>254</v>
      </c>
      <c r="E216" s="234" t="s">
        <v>350</v>
      </c>
      <c r="F216" s="235" t="s">
        <v>351</v>
      </c>
      <c r="G216" s="236" t="s">
        <v>347</v>
      </c>
      <c r="H216" s="237">
        <v>8.08</v>
      </c>
      <c r="I216" s="238"/>
      <c r="J216" s="239">
        <f>ROUND(I216*H216,2)</f>
        <v>0</v>
      </c>
      <c r="K216" s="235" t="s">
        <v>22</v>
      </c>
      <c r="L216" s="240"/>
      <c r="M216" s="241" t="s">
        <v>22</v>
      </c>
      <c r="N216" s="242" t="s">
        <v>46</v>
      </c>
      <c r="O216" s="42"/>
      <c r="P216" s="197">
        <f>O216*H216</f>
        <v>0</v>
      </c>
      <c r="Q216" s="197">
        <v>0.702</v>
      </c>
      <c r="R216" s="197">
        <f>Q216*H216</f>
        <v>5.67216</v>
      </c>
      <c r="S216" s="197">
        <v>0</v>
      </c>
      <c r="T216" s="198">
        <f>S216*H216</f>
        <v>0</v>
      </c>
      <c r="AR216" s="24" t="s">
        <v>185</v>
      </c>
      <c r="AT216" s="24" t="s">
        <v>254</v>
      </c>
      <c r="AU216" s="24" t="s">
        <v>85</v>
      </c>
      <c r="AY216" s="24" t="s">
        <v>139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4" t="s">
        <v>24</v>
      </c>
      <c r="BK216" s="199">
        <f>ROUND(I216*H216,2)</f>
        <v>0</v>
      </c>
      <c r="BL216" s="24" t="s">
        <v>146</v>
      </c>
      <c r="BM216" s="24" t="s">
        <v>352</v>
      </c>
    </row>
    <row r="217" spans="2:51" s="12" customFormat="1" ht="12">
      <c r="B217" s="211"/>
      <c r="C217" s="212"/>
      <c r="D217" s="202" t="s">
        <v>148</v>
      </c>
      <c r="E217" s="213" t="s">
        <v>22</v>
      </c>
      <c r="F217" s="214" t="s">
        <v>353</v>
      </c>
      <c r="G217" s="212"/>
      <c r="H217" s="215">
        <v>8.08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148</v>
      </c>
      <c r="AU217" s="221" t="s">
        <v>85</v>
      </c>
      <c r="AV217" s="12" t="s">
        <v>85</v>
      </c>
      <c r="AW217" s="12" t="s">
        <v>39</v>
      </c>
      <c r="AX217" s="12" t="s">
        <v>24</v>
      </c>
      <c r="AY217" s="221" t="s">
        <v>139</v>
      </c>
    </row>
    <row r="218" spans="2:65" s="1" customFormat="1" ht="16.5" customHeight="1">
      <c r="B218" s="41"/>
      <c r="C218" s="233" t="s">
        <v>354</v>
      </c>
      <c r="D218" s="233" t="s">
        <v>254</v>
      </c>
      <c r="E218" s="234" t="s">
        <v>355</v>
      </c>
      <c r="F218" s="235" t="s">
        <v>356</v>
      </c>
      <c r="G218" s="236" t="s">
        <v>347</v>
      </c>
      <c r="H218" s="237">
        <v>1.01</v>
      </c>
      <c r="I218" s="238"/>
      <c r="J218" s="239">
        <f>ROUND(I218*H218,2)</f>
        <v>0</v>
      </c>
      <c r="K218" s="235" t="s">
        <v>22</v>
      </c>
      <c r="L218" s="240"/>
      <c r="M218" s="241" t="s">
        <v>22</v>
      </c>
      <c r="N218" s="242" t="s">
        <v>46</v>
      </c>
      <c r="O218" s="42"/>
      <c r="P218" s="197">
        <f>O218*H218</f>
        <v>0</v>
      </c>
      <c r="Q218" s="197">
        <v>0.383</v>
      </c>
      <c r="R218" s="197">
        <f>Q218*H218</f>
        <v>0.38683</v>
      </c>
      <c r="S218" s="197">
        <v>0</v>
      </c>
      <c r="T218" s="198">
        <f>S218*H218</f>
        <v>0</v>
      </c>
      <c r="AR218" s="24" t="s">
        <v>185</v>
      </c>
      <c r="AT218" s="24" t="s">
        <v>254</v>
      </c>
      <c r="AU218" s="24" t="s">
        <v>85</v>
      </c>
      <c r="AY218" s="24" t="s">
        <v>139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4" t="s">
        <v>24</v>
      </c>
      <c r="BK218" s="199">
        <f>ROUND(I218*H218,2)</f>
        <v>0</v>
      </c>
      <c r="BL218" s="24" t="s">
        <v>146</v>
      </c>
      <c r="BM218" s="24" t="s">
        <v>357</v>
      </c>
    </row>
    <row r="219" spans="2:51" s="12" customFormat="1" ht="12">
      <c r="B219" s="211"/>
      <c r="C219" s="212"/>
      <c r="D219" s="202" t="s">
        <v>148</v>
      </c>
      <c r="E219" s="213" t="s">
        <v>22</v>
      </c>
      <c r="F219" s="214" t="s">
        <v>358</v>
      </c>
      <c r="G219" s="212"/>
      <c r="H219" s="215">
        <v>1.01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148</v>
      </c>
      <c r="AU219" s="221" t="s">
        <v>85</v>
      </c>
      <c r="AV219" s="12" t="s">
        <v>85</v>
      </c>
      <c r="AW219" s="12" t="s">
        <v>39</v>
      </c>
      <c r="AX219" s="12" t="s">
        <v>24</v>
      </c>
      <c r="AY219" s="221" t="s">
        <v>139</v>
      </c>
    </row>
    <row r="220" spans="2:63" s="10" customFormat="1" ht="29.85" customHeight="1">
      <c r="B220" s="172"/>
      <c r="C220" s="173"/>
      <c r="D220" s="174" t="s">
        <v>74</v>
      </c>
      <c r="E220" s="186" t="s">
        <v>168</v>
      </c>
      <c r="F220" s="186" t="s">
        <v>359</v>
      </c>
      <c r="G220" s="173"/>
      <c r="H220" s="173"/>
      <c r="I220" s="176"/>
      <c r="J220" s="187">
        <f>BK220</f>
        <v>0</v>
      </c>
      <c r="K220" s="173"/>
      <c r="L220" s="178"/>
      <c r="M220" s="179"/>
      <c r="N220" s="180"/>
      <c r="O220" s="180"/>
      <c r="P220" s="181">
        <f>SUM(P221:P225)</f>
        <v>0</v>
      </c>
      <c r="Q220" s="180"/>
      <c r="R220" s="181">
        <f>SUM(R221:R225)</f>
        <v>13.707858</v>
      </c>
      <c r="S220" s="180"/>
      <c r="T220" s="182">
        <f>SUM(T221:T225)</f>
        <v>0</v>
      </c>
      <c r="AR220" s="183" t="s">
        <v>24</v>
      </c>
      <c r="AT220" s="184" t="s">
        <v>74</v>
      </c>
      <c r="AU220" s="184" t="s">
        <v>24</v>
      </c>
      <c r="AY220" s="183" t="s">
        <v>139</v>
      </c>
      <c r="BK220" s="185">
        <f>SUM(BK221:BK225)</f>
        <v>0</v>
      </c>
    </row>
    <row r="221" spans="2:65" s="1" customFormat="1" ht="25.5" customHeight="1">
      <c r="B221" s="41"/>
      <c r="C221" s="188" t="s">
        <v>360</v>
      </c>
      <c r="D221" s="188" t="s">
        <v>141</v>
      </c>
      <c r="E221" s="189" t="s">
        <v>361</v>
      </c>
      <c r="F221" s="190" t="s">
        <v>362</v>
      </c>
      <c r="G221" s="191" t="s">
        <v>144</v>
      </c>
      <c r="H221" s="192">
        <v>12.84</v>
      </c>
      <c r="I221" s="193"/>
      <c r="J221" s="194">
        <f>ROUND(I221*H221,2)</f>
        <v>0</v>
      </c>
      <c r="K221" s="190" t="s">
        <v>145</v>
      </c>
      <c r="L221" s="61"/>
      <c r="M221" s="195" t="s">
        <v>22</v>
      </c>
      <c r="N221" s="196" t="s">
        <v>46</v>
      </c>
      <c r="O221" s="42"/>
      <c r="P221" s="197">
        <f>O221*H221</f>
        <v>0</v>
      </c>
      <c r="Q221" s="197">
        <v>0.2024</v>
      </c>
      <c r="R221" s="197">
        <f>Q221*H221</f>
        <v>2.598816</v>
      </c>
      <c r="S221" s="197">
        <v>0</v>
      </c>
      <c r="T221" s="198">
        <f>S221*H221</f>
        <v>0</v>
      </c>
      <c r="AR221" s="24" t="s">
        <v>146</v>
      </c>
      <c r="AT221" s="24" t="s">
        <v>141</v>
      </c>
      <c r="AU221" s="24" t="s">
        <v>85</v>
      </c>
      <c r="AY221" s="24" t="s">
        <v>139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24" t="s">
        <v>24</v>
      </c>
      <c r="BK221" s="199">
        <f>ROUND(I221*H221,2)</f>
        <v>0</v>
      </c>
      <c r="BL221" s="24" t="s">
        <v>146</v>
      </c>
      <c r="BM221" s="24" t="s">
        <v>363</v>
      </c>
    </row>
    <row r="222" spans="2:51" s="12" customFormat="1" ht="12">
      <c r="B222" s="211"/>
      <c r="C222" s="212"/>
      <c r="D222" s="202" t="s">
        <v>148</v>
      </c>
      <c r="E222" s="213" t="s">
        <v>22</v>
      </c>
      <c r="F222" s="214" t="s">
        <v>151</v>
      </c>
      <c r="G222" s="212"/>
      <c r="H222" s="215">
        <v>12.84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148</v>
      </c>
      <c r="AU222" s="221" t="s">
        <v>85</v>
      </c>
      <c r="AV222" s="12" t="s">
        <v>85</v>
      </c>
      <c r="AW222" s="12" t="s">
        <v>39</v>
      </c>
      <c r="AX222" s="12" t="s">
        <v>24</v>
      </c>
      <c r="AY222" s="221" t="s">
        <v>139</v>
      </c>
    </row>
    <row r="223" spans="2:65" s="1" customFormat="1" ht="16.5" customHeight="1">
      <c r="B223" s="41"/>
      <c r="C223" s="188" t="s">
        <v>364</v>
      </c>
      <c r="D223" s="188" t="s">
        <v>141</v>
      </c>
      <c r="E223" s="189" t="s">
        <v>365</v>
      </c>
      <c r="F223" s="190" t="s">
        <v>366</v>
      </c>
      <c r="G223" s="191" t="s">
        <v>144</v>
      </c>
      <c r="H223" s="192">
        <v>12.84</v>
      </c>
      <c r="I223" s="193"/>
      <c r="J223" s="194">
        <f>ROUND(I223*H223,2)</f>
        <v>0</v>
      </c>
      <c r="K223" s="190" t="s">
        <v>145</v>
      </c>
      <c r="L223" s="61"/>
      <c r="M223" s="195" t="s">
        <v>22</v>
      </c>
      <c r="N223" s="196" t="s">
        <v>46</v>
      </c>
      <c r="O223" s="42"/>
      <c r="P223" s="197">
        <f>O223*H223</f>
        <v>0</v>
      </c>
      <c r="Q223" s="197">
        <v>0.3708</v>
      </c>
      <c r="R223" s="197">
        <f>Q223*H223</f>
        <v>4.761072</v>
      </c>
      <c r="S223" s="197">
        <v>0</v>
      </c>
      <c r="T223" s="198">
        <f>S223*H223</f>
        <v>0</v>
      </c>
      <c r="AR223" s="24" t="s">
        <v>146</v>
      </c>
      <c r="AT223" s="24" t="s">
        <v>141</v>
      </c>
      <c r="AU223" s="24" t="s">
        <v>85</v>
      </c>
      <c r="AY223" s="24" t="s">
        <v>139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24" t="s">
        <v>24</v>
      </c>
      <c r="BK223" s="199">
        <f>ROUND(I223*H223,2)</f>
        <v>0</v>
      </c>
      <c r="BL223" s="24" t="s">
        <v>146</v>
      </c>
      <c r="BM223" s="24" t="s">
        <v>367</v>
      </c>
    </row>
    <row r="224" spans="2:65" s="1" customFormat="1" ht="25.5" customHeight="1">
      <c r="B224" s="41"/>
      <c r="C224" s="188" t="s">
        <v>368</v>
      </c>
      <c r="D224" s="188" t="s">
        <v>141</v>
      </c>
      <c r="E224" s="189" t="s">
        <v>369</v>
      </c>
      <c r="F224" s="190" t="s">
        <v>370</v>
      </c>
      <c r="G224" s="191" t="s">
        <v>144</v>
      </c>
      <c r="H224" s="192">
        <v>30.6</v>
      </c>
      <c r="I224" s="193"/>
      <c r="J224" s="194">
        <f>ROUND(I224*H224,2)</f>
        <v>0</v>
      </c>
      <c r="K224" s="190" t="s">
        <v>145</v>
      </c>
      <c r="L224" s="61"/>
      <c r="M224" s="195" t="s">
        <v>22</v>
      </c>
      <c r="N224" s="196" t="s">
        <v>46</v>
      </c>
      <c r="O224" s="42"/>
      <c r="P224" s="197">
        <f>O224*H224</f>
        <v>0</v>
      </c>
      <c r="Q224" s="197">
        <v>0.20745</v>
      </c>
      <c r="R224" s="197">
        <f>Q224*H224</f>
        <v>6.34797</v>
      </c>
      <c r="S224" s="197">
        <v>0</v>
      </c>
      <c r="T224" s="198">
        <f>S224*H224</f>
        <v>0</v>
      </c>
      <c r="AR224" s="24" t="s">
        <v>146</v>
      </c>
      <c r="AT224" s="24" t="s">
        <v>141</v>
      </c>
      <c r="AU224" s="24" t="s">
        <v>85</v>
      </c>
      <c r="AY224" s="24" t="s">
        <v>139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4" t="s">
        <v>24</v>
      </c>
      <c r="BK224" s="199">
        <f>ROUND(I224*H224,2)</f>
        <v>0</v>
      </c>
      <c r="BL224" s="24" t="s">
        <v>146</v>
      </c>
      <c r="BM224" s="24" t="s">
        <v>371</v>
      </c>
    </row>
    <row r="225" spans="2:51" s="12" customFormat="1" ht="12">
      <c r="B225" s="211"/>
      <c r="C225" s="212"/>
      <c r="D225" s="202" t="s">
        <v>148</v>
      </c>
      <c r="E225" s="213" t="s">
        <v>22</v>
      </c>
      <c r="F225" s="214" t="s">
        <v>372</v>
      </c>
      <c r="G225" s="212"/>
      <c r="H225" s="215">
        <v>30.6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148</v>
      </c>
      <c r="AU225" s="221" t="s">
        <v>85</v>
      </c>
      <c r="AV225" s="12" t="s">
        <v>85</v>
      </c>
      <c r="AW225" s="12" t="s">
        <v>39</v>
      </c>
      <c r="AX225" s="12" t="s">
        <v>24</v>
      </c>
      <c r="AY225" s="221" t="s">
        <v>139</v>
      </c>
    </row>
    <row r="226" spans="2:63" s="10" customFormat="1" ht="29.85" customHeight="1">
      <c r="B226" s="172"/>
      <c r="C226" s="173"/>
      <c r="D226" s="174" t="s">
        <v>74</v>
      </c>
      <c r="E226" s="186" t="s">
        <v>174</v>
      </c>
      <c r="F226" s="186" t="s">
        <v>373</v>
      </c>
      <c r="G226" s="173"/>
      <c r="H226" s="173"/>
      <c r="I226" s="176"/>
      <c r="J226" s="187">
        <f>BK226</f>
        <v>0</v>
      </c>
      <c r="K226" s="173"/>
      <c r="L226" s="178"/>
      <c r="M226" s="179"/>
      <c r="N226" s="180"/>
      <c r="O226" s="180"/>
      <c r="P226" s="181">
        <f>SUM(P227:P287)</f>
        <v>0</v>
      </c>
      <c r="Q226" s="180"/>
      <c r="R226" s="181">
        <f>SUM(R227:R287)</f>
        <v>25.63173347</v>
      </c>
      <c r="S226" s="180"/>
      <c r="T226" s="182">
        <f>SUM(T227:T287)</f>
        <v>0</v>
      </c>
      <c r="AR226" s="183" t="s">
        <v>24</v>
      </c>
      <c r="AT226" s="184" t="s">
        <v>74</v>
      </c>
      <c r="AU226" s="184" t="s">
        <v>24</v>
      </c>
      <c r="AY226" s="183" t="s">
        <v>139</v>
      </c>
      <c r="BK226" s="185">
        <f>SUM(BK227:BK287)</f>
        <v>0</v>
      </c>
    </row>
    <row r="227" spans="2:65" s="1" customFormat="1" ht="16.5" customHeight="1">
      <c r="B227" s="41"/>
      <c r="C227" s="188" t="s">
        <v>374</v>
      </c>
      <c r="D227" s="188" t="s">
        <v>141</v>
      </c>
      <c r="E227" s="189" t="s">
        <v>375</v>
      </c>
      <c r="F227" s="190" t="s">
        <v>376</v>
      </c>
      <c r="G227" s="191" t="s">
        <v>144</v>
      </c>
      <c r="H227" s="192">
        <v>49.176</v>
      </c>
      <c r="I227" s="193"/>
      <c r="J227" s="194">
        <f>ROUND(I227*H227,2)</f>
        <v>0</v>
      </c>
      <c r="K227" s="190" t="s">
        <v>145</v>
      </c>
      <c r="L227" s="61"/>
      <c r="M227" s="195" t="s">
        <v>22</v>
      </c>
      <c r="N227" s="196" t="s">
        <v>46</v>
      </c>
      <c r="O227" s="42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AR227" s="24" t="s">
        <v>146</v>
      </c>
      <c r="AT227" s="24" t="s">
        <v>141</v>
      </c>
      <c r="AU227" s="24" t="s">
        <v>85</v>
      </c>
      <c r="AY227" s="24" t="s">
        <v>139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24" t="s">
        <v>24</v>
      </c>
      <c r="BK227" s="199">
        <f>ROUND(I227*H227,2)</f>
        <v>0</v>
      </c>
      <c r="BL227" s="24" t="s">
        <v>146</v>
      </c>
      <c r="BM227" s="24" t="s">
        <v>377</v>
      </c>
    </row>
    <row r="228" spans="2:51" s="12" customFormat="1" ht="12">
      <c r="B228" s="211"/>
      <c r="C228" s="212"/>
      <c r="D228" s="202" t="s">
        <v>148</v>
      </c>
      <c r="E228" s="213" t="s">
        <v>22</v>
      </c>
      <c r="F228" s="214" t="s">
        <v>378</v>
      </c>
      <c r="G228" s="212"/>
      <c r="H228" s="215">
        <v>49.176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148</v>
      </c>
      <c r="AU228" s="221" t="s">
        <v>85</v>
      </c>
      <c r="AV228" s="12" t="s">
        <v>85</v>
      </c>
      <c r="AW228" s="12" t="s">
        <v>39</v>
      </c>
      <c r="AX228" s="12" t="s">
        <v>24</v>
      </c>
      <c r="AY228" s="221" t="s">
        <v>139</v>
      </c>
    </row>
    <row r="229" spans="2:65" s="1" customFormat="1" ht="16.5" customHeight="1">
      <c r="B229" s="41"/>
      <c r="C229" s="188" t="s">
        <v>379</v>
      </c>
      <c r="D229" s="188" t="s">
        <v>141</v>
      </c>
      <c r="E229" s="189" t="s">
        <v>380</v>
      </c>
      <c r="F229" s="190" t="s">
        <v>381</v>
      </c>
      <c r="G229" s="191" t="s">
        <v>144</v>
      </c>
      <c r="H229" s="192">
        <v>47.761</v>
      </c>
      <c r="I229" s="193"/>
      <c r="J229" s="194">
        <f>ROUND(I229*H229,2)</f>
        <v>0</v>
      </c>
      <c r="K229" s="190" t="s">
        <v>145</v>
      </c>
      <c r="L229" s="61"/>
      <c r="M229" s="195" t="s">
        <v>22</v>
      </c>
      <c r="N229" s="196" t="s">
        <v>46</v>
      </c>
      <c r="O229" s="42"/>
      <c r="P229" s="197">
        <f>O229*H229</f>
        <v>0</v>
      </c>
      <c r="Q229" s="197">
        <v>0.0345</v>
      </c>
      <c r="R229" s="197">
        <f>Q229*H229</f>
        <v>1.6477545000000002</v>
      </c>
      <c r="S229" s="197">
        <v>0</v>
      </c>
      <c r="T229" s="198">
        <f>S229*H229</f>
        <v>0</v>
      </c>
      <c r="AR229" s="24" t="s">
        <v>146</v>
      </c>
      <c r="AT229" s="24" t="s">
        <v>141</v>
      </c>
      <c r="AU229" s="24" t="s">
        <v>85</v>
      </c>
      <c r="AY229" s="24" t="s">
        <v>139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24" t="s">
        <v>24</v>
      </c>
      <c r="BK229" s="199">
        <f>ROUND(I229*H229,2)</f>
        <v>0</v>
      </c>
      <c r="BL229" s="24" t="s">
        <v>146</v>
      </c>
      <c r="BM229" s="24" t="s">
        <v>382</v>
      </c>
    </row>
    <row r="230" spans="2:51" s="11" customFormat="1" ht="12">
      <c r="B230" s="200"/>
      <c r="C230" s="201"/>
      <c r="D230" s="202" t="s">
        <v>148</v>
      </c>
      <c r="E230" s="203" t="s">
        <v>22</v>
      </c>
      <c r="F230" s="204" t="s">
        <v>383</v>
      </c>
      <c r="G230" s="201"/>
      <c r="H230" s="203" t="s">
        <v>22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148</v>
      </c>
      <c r="AU230" s="210" t="s">
        <v>85</v>
      </c>
      <c r="AV230" s="11" t="s">
        <v>24</v>
      </c>
      <c r="AW230" s="11" t="s">
        <v>39</v>
      </c>
      <c r="AX230" s="11" t="s">
        <v>75</v>
      </c>
      <c r="AY230" s="210" t="s">
        <v>139</v>
      </c>
    </row>
    <row r="231" spans="2:51" s="11" customFormat="1" ht="12">
      <c r="B231" s="200"/>
      <c r="C231" s="201"/>
      <c r="D231" s="202" t="s">
        <v>148</v>
      </c>
      <c r="E231" s="203" t="s">
        <v>22</v>
      </c>
      <c r="F231" s="204" t="s">
        <v>155</v>
      </c>
      <c r="G231" s="201"/>
      <c r="H231" s="203" t="s">
        <v>22</v>
      </c>
      <c r="I231" s="205"/>
      <c r="J231" s="201"/>
      <c r="K231" s="201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148</v>
      </c>
      <c r="AU231" s="210" t="s">
        <v>85</v>
      </c>
      <c r="AV231" s="11" t="s">
        <v>24</v>
      </c>
      <c r="AW231" s="11" t="s">
        <v>39</v>
      </c>
      <c r="AX231" s="11" t="s">
        <v>75</v>
      </c>
      <c r="AY231" s="210" t="s">
        <v>139</v>
      </c>
    </row>
    <row r="232" spans="2:51" s="12" customFormat="1" ht="12">
      <c r="B232" s="211"/>
      <c r="C232" s="212"/>
      <c r="D232" s="202" t="s">
        <v>148</v>
      </c>
      <c r="E232" s="213" t="s">
        <v>22</v>
      </c>
      <c r="F232" s="214" t="s">
        <v>384</v>
      </c>
      <c r="G232" s="212"/>
      <c r="H232" s="215">
        <v>31.16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148</v>
      </c>
      <c r="AU232" s="221" t="s">
        <v>85</v>
      </c>
      <c r="AV232" s="12" t="s">
        <v>85</v>
      </c>
      <c r="AW232" s="12" t="s">
        <v>39</v>
      </c>
      <c r="AX232" s="12" t="s">
        <v>75</v>
      </c>
      <c r="AY232" s="221" t="s">
        <v>139</v>
      </c>
    </row>
    <row r="233" spans="2:51" s="12" customFormat="1" ht="12">
      <c r="B233" s="211"/>
      <c r="C233" s="212"/>
      <c r="D233" s="202" t="s">
        <v>148</v>
      </c>
      <c r="E233" s="213" t="s">
        <v>22</v>
      </c>
      <c r="F233" s="214" t="s">
        <v>385</v>
      </c>
      <c r="G233" s="212"/>
      <c r="H233" s="215">
        <v>4.321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148</v>
      </c>
      <c r="AU233" s="221" t="s">
        <v>85</v>
      </c>
      <c r="AV233" s="12" t="s">
        <v>85</v>
      </c>
      <c r="AW233" s="12" t="s">
        <v>39</v>
      </c>
      <c r="AX233" s="12" t="s">
        <v>75</v>
      </c>
      <c r="AY233" s="221" t="s">
        <v>139</v>
      </c>
    </row>
    <row r="234" spans="2:51" s="12" customFormat="1" ht="12">
      <c r="B234" s="211"/>
      <c r="C234" s="212"/>
      <c r="D234" s="202" t="s">
        <v>148</v>
      </c>
      <c r="E234" s="213" t="s">
        <v>22</v>
      </c>
      <c r="F234" s="214" t="s">
        <v>386</v>
      </c>
      <c r="G234" s="212"/>
      <c r="H234" s="215">
        <v>3.944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148</v>
      </c>
      <c r="AU234" s="221" t="s">
        <v>85</v>
      </c>
      <c r="AV234" s="12" t="s">
        <v>85</v>
      </c>
      <c r="AW234" s="12" t="s">
        <v>39</v>
      </c>
      <c r="AX234" s="12" t="s">
        <v>75</v>
      </c>
      <c r="AY234" s="221" t="s">
        <v>139</v>
      </c>
    </row>
    <row r="235" spans="2:51" s="12" customFormat="1" ht="12">
      <c r="B235" s="211"/>
      <c r="C235" s="212"/>
      <c r="D235" s="202" t="s">
        <v>148</v>
      </c>
      <c r="E235" s="213" t="s">
        <v>22</v>
      </c>
      <c r="F235" s="214" t="s">
        <v>387</v>
      </c>
      <c r="G235" s="212"/>
      <c r="H235" s="215">
        <v>5.512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148</v>
      </c>
      <c r="AU235" s="221" t="s">
        <v>85</v>
      </c>
      <c r="AV235" s="12" t="s">
        <v>85</v>
      </c>
      <c r="AW235" s="12" t="s">
        <v>39</v>
      </c>
      <c r="AX235" s="12" t="s">
        <v>75</v>
      </c>
      <c r="AY235" s="221" t="s">
        <v>139</v>
      </c>
    </row>
    <row r="236" spans="2:51" s="12" customFormat="1" ht="12">
      <c r="B236" s="211"/>
      <c r="C236" s="212"/>
      <c r="D236" s="202" t="s">
        <v>148</v>
      </c>
      <c r="E236" s="213" t="s">
        <v>22</v>
      </c>
      <c r="F236" s="214" t="s">
        <v>388</v>
      </c>
      <c r="G236" s="212"/>
      <c r="H236" s="215">
        <v>2.98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148</v>
      </c>
      <c r="AU236" s="221" t="s">
        <v>85</v>
      </c>
      <c r="AV236" s="12" t="s">
        <v>85</v>
      </c>
      <c r="AW236" s="12" t="s">
        <v>39</v>
      </c>
      <c r="AX236" s="12" t="s">
        <v>75</v>
      </c>
      <c r="AY236" s="221" t="s">
        <v>139</v>
      </c>
    </row>
    <row r="237" spans="2:51" s="12" customFormat="1" ht="12">
      <c r="B237" s="211"/>
      <c r="C237" s="212"/>
      <c r="D237" s="202" t="s">
        <v>148</v>
      </c>
      <c r="E237" s="213" t="s">
        <v>22</v>
      </c>
      <c r="F237" s="214" t="s">
        <v>389</v>
      </c>
      <c r="G237" s="212"/>
      <c r="H237" s="215">
        <v>1.617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148</v>
      </c>
      <c r="AU237" s="221" t="s">
        <v>85</v>
      </c>
      <c r="AV237" s="12" t="s">
        <v>85</v>
      </c>
      <c r="AW237" s="12" t="s">
        <v>39</v>
      </c>
      <c r="AX237" s="12" t="s">
        <v>75</v>
      </c>
      <c r="AY237" s="221" t="s">
        <v>139</v>
      </c>
    </row>
    <row r="238" spans="2:51" s="12" customFormat="1" ht="12">
      <c r="B238" s="211"/>
      <c r="C238" s="212"/>
      <c r="D238" s="202" t="s">
        <v>148</v>
      </c>
      <c r="E238" s="213" t="s">
        <v>22</v>
      </c>
      <c r="F238" s="214" t="s">
        <v>390</v>
      </c>
      <c r="G238" s="212"/>
      <c r="H238" s="215">
        <v>-1.773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148</v>
      </c>
      <c r="AU238" s="221" t="s">
        <v>85</v>
      </c>
      <c r="AV238" s="12" t="s">
        <v>85</v>
      </c>
      <c r="AW238" s="12" t="s">
        <v>39</v>
      </c>
      <c r="AX238" s="12" t="s">
        <v>75</v>
      </c>
      <c r="AY238" s="221" t="s">
        <v>139</v>
      </c>
    </row>
    <row r="239" spans="2:51" s="13" customFormat="1" ht="12">
      <c r="B239" s="222"/>
      <c r="C239" s="223"/>
      <c r="D239" s="202" t="s">
        <v>148</v>
      </c>
      <c r="E239" s="224" t="s">
        <v>22</v>
      </c>
      <c r="F239" s="225" t="s">
        <v>158</v>
      </c>
      <c r="G239" s="223"/>
      <c r="H239" s="226">
        <v>47.761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148</v>
      </c>
      <c r="AU239" s="232" t="s">
        <v>85</v>
      </c>
      <c r="AV239" s="13" t="s">
        <v>146</v>
      </c>
      <c r="AW239" s="13" t="s">
        <v>39</v>
      </c>
      <c r="AX239" s="13" t="s">
        <v>24</v>
      </c>
      <c r="AY239" s="232" t="s">
        <v>139</v>
      </c>
    </row>
    <row r="240" spans="2:65" s="1" customFormat="1" ht="16.5" customHeight="1">
      <c r="B240" s="41"/>
      <c r="C240" s="188" t="s">
        <v>391</v>
      </c>
      <c r="D240" s="188" t="s">
        <v>141</v>
      </c>
      <c r="E240" s="189" t="s">
        <v>392</v>
      </c>
      <c r="F240" s="190" t="s">
        <v>393</v>
      </c>
      <c r="G240" s="191" t="s">
        <v>171</v>
      </c>
      <c r="H240" s="192">
        <v>5.2</v>
      </c>
      <c r="I240" s="193"/>
      <c r="J240" s="194">
        <f>ROUND(I240*H240,2)</f>
        <v>0</v>
      </c>
      <c r="K240" s="190" t="s">
        <v>145</v>
      </c>
      <c r="L240" s="61"/>
      <c r="M240" s="195" t="s">
        <v>22</v>
      </c>
      <c r="N240" s="196" t="s">
        <v>46</v>
      </c>
      <c r="O240" s="42"/>
      <c r="P240" s="197">
        <f>O240*H240</f>
        <v>0</v>
      </c>
      <c r="Q240" s="197">
        <v>0.0015</v>
      </c>
      <c r="R240" s="197">
        <f>Q240*H240</f>
        <v>0.0078000000000000005</v>
      </c>
      <c r="S240" s="197">
        <v>0</v>
      </c>
      <c r="T240" s="198">
        <f>S240*H240</f>
        <v>0</v>
      </c>
      <c r="AR240" s="24" t="s">
        <v>146</v>
      </c>
      <c r="AT240" s="24" t="s">
        <v>141</v>
      </c>
      <c r="AU240" s="24" t="s">
        <v>85</v>
      </c>
      <c r="AY240" s="24" t="s">
        <v>139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24" t="s">
        <v>24</v>
      </c>
      <c r="BK240" s="199">
        <f>ROUND(I240*H240,2)</f>
        <v>0</v>
      </c>
      <c r="BL240" s="24" t="s">
        <v>146</v>
      </c>
      <c r="BM240" s="24" t="s">
        <v>394</v>
      </c>
    </row>
    <row r="241" spans="2:51" s="12" customFormat="1" ht="12">
      <c r="B241" s="211"/>
      <c r="C241" s="212"/>
      <c r="D241" s="202" t="s">
        <v>148</v>
      </c>
      <c r="E241" s="213" t="s">
        <v>22</v>
      </c>
      <c r="F241" s="214" t="s">
        <v>395</v>
      </c>
      <c r="G241" s="212"/>
      <c r="H241" s="215">
        <v>5.2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148</v>
      </c>
      <c r="AU241" s="221" t="s">
        <v>85</v>
      </c>
      <c r="AV241" s="12" t="s">
        <v>85</v>
      </c>
      <c r="AW241" s="12" t="s">
        <v>39</v>
      </c>
      <c r="AX241" s="12" t="s">
        <v>24</v>
      </c>
      <c r="AY241" s="221" t="s">
        <v>139</v>
      </c>
    </row>
    <row r="242" spans="2:65" s="1" customFormat="1" ht="16.5" customHeight="1">
      <c r="B242" s="41"/>
      <c r="C242" s="188" t="s">
        <v>396</v>
      </c>
      <c r="D242" s="188" t="s">
        <v>141</v>
      </c>
      <c r="E242" s="189" t="s">
        <v>397</v>
      </c>
      <c r="F242" s="190" t="s">
        <v>398</v>
      </c>
      <c r="G242" s="191" t="s">
        <v>144</v>
      </c>
      <c r="H242" s="192">
        <v>3.24</v>
      </c>
      <c r="I242" s="193"/>
      <c r="J242" s="194">
        <f>ROUND(I242*H242,2)</f>
        <v>0</v>
      </c>
      <c r="K242" s="190" t="s">
        <v>22</v>
      </c>
      <c r="L242" s="61"/>
      <c r="M242" s="195" t="s">
        <v>22</v>
      </c>
      <c r="N242" s="196" t="s">
        <v>46</v>
      </c>
      <c r="O242" s="42"/>
      <c r="P242" s="197">
        <f>O242*H242</f>
        <v>0</v>
      </c>
      <c r="Q242" s="197">
        <v>0.02636</v>
      </c>
      <c r="R242" s="197">
        <f>Q242*H242</f>
        <v>0.08540640000000001</v>
      </c>
      <c r="S242" s="197">
        <v>0</v>
      </c>
      <c r="T242" s="198">
        <f>S242*H242</f>
        <v>0</v>
      </c>
      <c r="AR242" s="24" t="s">
        <v>146</v>
      </c>
      <c r="AT242" s="24" t="s">
        <v>141</v>
      </c>
      <c r="AU242" s="24" t="s">
        <v>85</v>
      </c>
      <c r="AY242" s="24" t="s">
        <v>139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4" t="s">
        <v>24</v>
      </c>
      <c r="BK242" s="199">
        <f>ROUND(I242*H242,2)</f>
        <v>0</v>
      </c>
      <c r="BL242" s="24" t="s">
        <v>146</v>
      </c>
      <c r="BM242" s="24" t="s">
        <v>399</v>
      </c>
    </row>
    <row r="243" spans="2:51" s="12" customFormat="1" ht="12">
      <c r="B243" s="211"/>
      <c r="C243" s="212"/>
      <c r="D243" s="202" t="s">
        <v>148</v>
      </c>
      <c r="E243" s="213" t="s">
        <v>22</v>
      </c>
      <c r="F243" s="214" t="s">
        <v>400</v>
      </c>
      <c r="G243" s="212"/>
      <c r="H243" s="215">
        <v>2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148</v>
      </c>
      <c r="AU243" s="221" t="s">
        <v>85</v>
      </c>
      <c r="AV243" s="12" t="s">
        <v>85</v>
      </c>
      <c r="AW243" s="12" t="s">
        <v>39</v>
      </c>
      <c r="AX243" s="12" t="s">
        <v>75</v>
      </c>
      <c r="AY243" s="221" t="s">
        <v>139</v>
      </c>
    </row>
    <row r="244" spans="2:51" s="12" customFormat="1" ht="12">
      <c r="B244" s="211"/>
      <c r="C244" s="212"/>
      <c r="D244" s="202" t="s">
        <v>148</v>
      </c>
      <c r="E244" s="213" t="s">
        <v>22</v>
      </c>
      <c r="F244" s="214" t="s">
        <v>401</v>
      </c>
      <c r="G244" s="212"/>
      <c r="H244" s="215">
        <v>2.2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148</v>
      </c>
      <c r="AU244" s="221" t="s">
        <v>85</v>
      </c>
      <c r="AV244" s="12" t="s">
        <v>85</v>
      </c>
      <c r="AW244" s="12" t="s">
        <v>39</v>
      </c>
      <c r="AX244" s="12" t="s">
        <v>75</v>
      </c>
      <c r="AY244" s="221" t="s">
        <v>139</v>
      </c>
    </row>
    <row r="245" spans="2:51" s="12" customFormat="1" ht="12">
      <c r="B245" s="211"/>
      <c r="C245" s="212"/>
      <c r="D245" s="202" t="s">
        <v>148</v>
      </c>
      <c r="E245" s="213" t="s">
        <v>22</v>
      </c>
      <c r="F245" s="214" t="s">
        <v>402</v>
      </c>
      <c r="G245" s="212"/>
      <c r="H245" s="215">
        <v>0.81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148</v>
      </c>
      <c r="AU245" s="221" t="s">
        <v>85</v>
      </c>
      <c r="AV245" s="12" t="s">
        <v>85</v>
      </c>
      <c r="AW245" s="12" t="s">
        <v>39</v>
      </c>
      <c r="AX245" s="12" t="s">
        <v>75</v>
      </c>
      <c r="AY245" s="221" t="s">
        <v>139</v>
      </c>
    </row>
    <row r="246" spans="2:51" s="12" customFormat="1" ht="12">
      <c r="B246" s="211"/>
      <c r="C246" s="212"/>
      <c r="D246" s="202" t="s">
        <v>148</v>
      </c>
      <c r="E246" s="213" t="s">
        <v>22</v>
      </c>
      <c r="F246" s="214" t="s">
        <v>403</v>
      </c>
      <c r="G246" s="212"/>
      <c r="H246" s="215">
        <v>-0.8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148</v>
      </c>
      <c r="AU246" s="221" t="s">
        <v>85</v>
      </c>
      <c r="AV246" s="12" t="s">
        <v>85</v>
      </c>
      <c r="AW246" s="12" t="s">
        <v>39</v>
      </c>
      <c r="AX246" s="12" t="s">
        <v>75</v>
      </c>
      <c r="AY246" s="221" t="s">
        <v>139</v>
      </c>
    </row>
    <row r="247" spans="2:51" s="12" customFormat="1" ht="12">
      <c r="B247" s="211"/>
      <c r="C247" s="212"/>
      <c r="D247" s="202" t="s">
        <v>148</v>
      </c>
      <c r="E247" s="213" t="s">
        <v>22</v>
      </c>
      <c r="F247" s="214" t="s">
        <v>404</v>
      </c>
      <c r="G247" s="212"/>
      <c r="H247" s="215">
        <v>-0.72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148</v>
      </c>
      <c r="AU247" s="221" t="s">
        <v>85</v>
      </c>
      <c r="AV247" s="12" t="s">
        <v>85</v>
      </c>
      <c r="AW247" s="12" t="s">
        <v>39</v>
      </c>
      <c r="AX247" s="12" t="s">
        <v>75</v>
      </c>
      <c r="AY247" s="221" t="s">
        <v>139</v>
      </c>
    </row>
    <row r="248" spans="2:51" s="12" customFormat="1" ht="12">
      <c r="B248" s="211"/>
      <c r="C248" s="212"/>
      <c r="D248" s="202" t="s">
        <v>148</v>
      </c>
      <c r="E248" s="213" t="s">
        <v>22</v>
      </c>
      <c r="F248" s="214" t="s">
        <v>305</v>
      </c>
      <c r="G248" s="212"/>
      <c r="H248" s="215">
        <v>-0.25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148</v>
      </c>
      <c r="AU248" s="221" t="s">
        <v>85</v>
      </c>
      <c r="AV248" s="12" t="s">
        <v>85</v>
      </c>
      <c r="AW248" s="12" t="s">
        <v>39</v>
      </c>
      <c r="AX248" s="12" t="s">
        <v>75</v>
      </c>
      <c r="AY248" s="221" t="s">
        <v>139</v>
      </c>
    </row>
    <row r="249" spans="2:51" s="13" customFormat="1" ht="12">
      <c r="B249" s="222"/>
      <c r="C249" s="223"/>
      <c r="D249" s="202" t="s">
        <v>148</v>
      </c>
      <c r="E249" s="224" t="s">
        <v>22</v>
      </c>
      <c r="F249" s="225" t="s">
        <v>158</v>
      </c>
      <c r="G249" s="223"/>
      <c r="H249" s="226">
        <v>3.24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148</v>
      </c>
      <c r="AU249" s="232" t="s">
        <v>85</v>
      </c>
      <c r="AV249" s="13" t="s">
        <v>146</v>
      </c>
      <c r="AW249" s="13" t="s">
        <v>39</v>
      </c>
      <c r="AX249" s="13" t="s">
        <v>24</v>
      </c>
      <c r="AY249" s="232" t="s">
        <v>139</v>
      </c>
    </row>
    <row r="250" spans="2:65" s="1" customFormat="1" ht="25.5" customHeight="1">
      <c r="B250" s="41"/>
      <c r="C250" s="188" t="s">
        <v>405</v>
      </c>
      <c r="D250" s="188" t="s">
        <v>141</v>
      </c>
      <c r="E250" s="189" t="s">
        <v>406</v>
      </c>
      <c r="F250" s="190" t="s">
        <v>407</v>
      </c>
      <c r="G250" s="191" t="s">
        <v>144</v>
      </c>
      <c r="H250" s="192">
        <v>3.24</v>
      </c>
      <c r="I250" s="193"/>
      <c r="J250" s="194">
        <f>ROUND(I250*H250,2)</f>
        <v>0</v>
      </c>
      <c r="K250" s="190" t="s">
        <v>408</v>
      </c>
      <c r="L250" s="61"/>
      <c r="M250" s="195" t="s">
        <v>22</v>
      </c>
      <c r="N250" s="196" t="s">
        <v>46</v>
      </c>
      <c r="O250" s="42"/>
      <c r="P250" s="197">
        <f>O250*H250</f>
        <v>0</v>
      </c>
      <c r="Q250" s="197">
        <v>0.0006</v>
      </c>
      <c r="R250" s="197">
        <f>Q250*H250</f>
        <v>0.001944</v>
      </c>
      <c r="S250" s="197">
        <v>0</v>
      </c>
      <c r="T250" s="198">
        <f>S250*H250</f>
        <v>0</v>
      </c>
      <c r="AR250" s="24" t="s">
        <v>146</v>
      </c>
      <c r="AT250" s="24" t="s">
        <v>141</v>
      </c>
      <c r="AU250" s="24" t="s">
        <v>85</v>
      </c>
      <c r="AY250" s="24" t="s">
        <v>139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24" t="s">
        <v>24</v>
      </c>
      <c r="BK250" s="199">
        <f>ROUND(I250*H250,2)</f>
        <v>0</v>
      </c>
      <c r="BL250" s="24" t="s">
        <v>146</v>
      </c>
      <c r="BM250" s="24" t="s">
        <v>409</v>
      </c>
    </row>
    <row r="251" spans="2:51" s="12" customFormat="1" ht="12">
      <c r="B251" s="211"/>
      <c r="C251" s="212"/>
      <c r="D251" s="202" t="s">
        <v>148</v>
      </c>
      <c r="E251" s="213" t="s">
        <v>22</v>
      </c>
      <c r="F251" s="214" t="s">
        <v>400</v>
      </c>
      <c r="G251" s="212"/>
      <c r="H251" s="215">
        <v>2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148</v>
      </c>
      <c r="AU251" s="221" t="s">
        <v>85</v>
      </c>
      <c r="AV251" s="12" t="s">
        <v>85</v>
      </c>
      <c r="AW251" s="12" t="s">
        <v>39</v>
      </c>
      <c r="AX251" s="12" t="s">
        <v>75</v>
      </c>
      <c r="AY251" s="221" t="s">
        <v>139</v>
      </c>
    </row>
    <row r="252" spans="2:51" s="12" customFormat="1" ht="12">
      <c r="B252" s="211"/>
      <c r="C252" s="212"/>
      <c r="D252" s="202" t="s">
        <v>148</v>
      </c>
      <c r="E252" s="213" t="s">
        <v>22</v>
      </c>
      <c r="F252" s="214" t="s">
        <v>401</v>
      </c>
      <c r="G252" s="212"/>
      <c r="H252" s="215">
        <v>2.2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148</v>
      </c>
      <c r="AU252" s="221" t="s">
        <v>85</v>
      </c>
      <c r="AV252" s="12" t="s">
        <v>85</v>
      </c>
      <c r="AW252" s="12" t="s">
        <v>39</v>
      </c>
      <c r="AX252" s="12" t="s">
        <v>75</v>
      </c>
      <c r="AY252" s="221" t="s">
        <v>139</v>
      </c>
    </row>
    <row r="253" spans="2:51" s="12" customFormat="1" ht="12">
      <c r="B253" s="211"/>
      <c r="C253" s="212"/>
      <c r="D253" s="202" t="s">
        <v>148</v>
      </c>
      <c r="E253" s="213" t="s">
        <v>22</v>
      </c>
      <c r="F253" s="214" t="s">
        <v>402</v>
      </c>
      <c r="G253" s="212"/>
      <c r="H253" s="215">
        <v>0.81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148</v>
      </c>
      <c r="AU253" s="221" t="s">
        <v>85</v>
      </c>
      <c r="AV253" s="12" t="s">
        <v>85</v>
      </c>
      <c r="AW253" s="12" t="s">
        <v>39</v>
      </c>
      <c r="AX253" s="12" t="s">
        <v>75</v>
      </c>
      <c r="AY253" s="221" t="s">
        <v>139</v>
      </c>
    </row>
    <row r="254" spans="2:51" s="12" customFormat="1" ht="12">
      <c r="B254" s="211"/>
      <c r="C254" s="212"/>
      <c r="D254" s="202" t="s">
        <v>148</v>
      </c>
      <c r="E254" s="213" t="s">
        <v>22</v>
      </c>
      <c r="F254" s="214" t="s">
        <v>403</v>
      </c>
      <c r="G254" s="212"/>
      <c r="H254" s="215">
        <v>-0.8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148</v>
      </c>
      <c r="AU254" s="221" t="s">
        <v>85</v>
      </c>
      <c r="AV254" s="12" t="s">
        <v>85</v>
      </c>
      <c r="AW254" s="12" t="s">
        <v>39</v>
      </c>
      <c r="AX254" s="12" t="s">
        <v>75</v>
      </c>
      <c r="AY254" s="221" t="s">
        <v>139</v>
      </c>
    </row>
    <row r="255" spans="2:51" s="12" customFormat="1" ht="12">
      <c r="B255" s="211"/>
      <c r="C255" s="212"/>
      <c r="D255" s="202" t="s">
        <v>148</v>
      </c>
      <c r="E255" s="213" t="s">
        <v>22</v>
      </c>
      <c r="F255" s="214" t="s">
        <v>404</v>
      </c>
      <c r="G255" s="212"/>
      <c r="H255" s="215">
        <v>-0.72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148</v>
      </c>
      <c r="AU255" s="221" t="s">
        <v>85</v>
      </c>
      <c r="AV255" s="12" t="s">
        <v>85</v>
      </c>
      <c r="AW255" s="12" t="s">
        <v>39</v>
      </c>
      <c r="AX255" s="12" t="s">
        <v>75</v>
      </c>
      <c r="AY255" s="221" t="s">
        <v>139</v>
      </c>
    </row>
    <row r="256" spans="2:51" s="12" customFormat="1" ht="12">
      <c r="B256" s="211"/>
      <c r="C256" s="212"/>
      <c r="D256" s="202" t="s">
        <v>148</v>
      </c>
      <c r="E256" s="213" t="s">
        <v>22</v>
      </c>
      <c r="F256" s="214" t="s">
        <v>305</v>
      </c>
      <c r="G256" s="212"/>
      <c r="H256" s="215">
        <v>-0.25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148</v>
      </c>
      <c r="AU256" s="221" t="s">
        <v>85</v>
      </c>
      <c r="AV256" s="12" t="s">
        <v>85</v>
      </c>
      <c r="AW256" s="12" t="s">
        <v>39</v>
      </c>
      <c r="AX256" s="12" t="s">
        <v>75</v>
      </c>
      <c r="AY256" s="221" t="s">
        <v>139</v>
      </c>
    </row>
    <row r="257" spans="2:51" s="13" customFormat="1" ht="12">
      <c r="B257" s="222"/>
      <c r="C257" s="223"/>
      <c r="D257" s="202" t="s">
        <v>148</v>
      </c>
      <c r="E257" s="224" t="s">
        <v>22</v>
      </c>
      <c r="F257" s="225" t="s">
        <v>158</v>
      </c>
      <c r="G257" s="223"/>
      <c r="H257" s="226">
        <v>3.24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148</v>
      </c>
      <c r="AU257" s="232" t="s">
        <v>85</v>
      </c>
      <c r="AV257" s="13" t="s">
        <v>146</v>
      </c>
      <c r="AW257" s="13" t="s">
        <v>39</v>
      </c>
      <c r="AX257" s="13" t="s">
        <v>24</v>
      </c>
      <c r="AY257" s="232" t="s">
        <v>139</v>
      </c>
    </row>
    <row r="258" spans="2:65" s="1" customFormat="1" ht="16.5" customHeight="1">
      <c r="B258" s="41"/>
      <c r="C258" s="188" t="s">
        <v>410</v>
      </c>
      <c r="D258" s="188" t="s">
        <v>141</v>
      </c>
      <c r="E258" s="189" t="s">
        <v>411</v>
      </c>
      <c r="F258" s="190" t="s">
        <v>412</v>
      </c>
      <c r="G258" s="191" t="s">
        <v>144</v>
      </c>
      <c r="H258" s="192">
        <v>6.2</v>
      </c>
      <c r="I258" s="193"/>
      <c r="J258" s="194">
        <f>ROUND(I258*H258,2)</f>
        <v>0</v>
      </c>
      <c r="K258" s="190" t="s">
        <v>145</v>
      </c>
      <c r="L258" s="61"/>
      <c r="M258" s="195" t="s">
        <v>22</v>
      </c>
      <c r="N258" s="196" t="s">
        <v>46</v>
      </c>
      <c r="O258" s="42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24" t="s">
        <v>146</v>
      </c>
      <c r="AT258" s="24" t="s">
        <v>141</v>
      </c>
      <c r="AU258" s="24" t="s">
        <v>85</v>
      </c>
      <c r="AY258" s="24" t="s">
        <v>139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4" t="s">
        <v>24</v>
      </c>
      <c r="BK258" s="199">
        <f>ROUND(I258*H258,2)</f>
        <v>0</v>
      </c>
      <c r="BL258" s="24" t="s">
        <v>146</v>
      </c>
      <c r="BM258" s="24" t="s">
        <v>413</v>
      </c>
    </row>
    <row r="259" spans="2:51" s="12" customFormat="1" ht="12">
      <c r="B259" s="211"/>
      <c r="C259" s="212"/>
      <c r="D259" s="202" t="s">
        <v>148</v>
      </c>
      <c r="E259" s="213" t="s">
        <v>22</v>
      </c>
      <c r="F259" s="214" t="s">
        <v>414</v>
      </c>
      <c r="G259" s="212"/>
      <c r="H259" s="215">
        <v>6.2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148</v>
      </c>
      <c r="AU259" s="221" t="s">
        <v>85</v>
      </c>
      <c r="AV259" s="12" t="s">
        <v>85</v>
      </c>
      <c r="AW259" s="12" t="s">
        <v>39</v>
      </c>
      <c r="AX259" s="12" t="s">
        <v>24</v>
      </c>
      <c r="AY259" s="221" t="s">
        <v>139</v>
      </c>
    </row>
    <row r="260" spans="2:65" s="1" customFormat="1" ht="16.5" customHeight="1">
      <c r="B260" s="41"/>
      <c r="C260" s="188" t="s">
        <v>415</v>
      </c>
      <c r="D260" s="188" t="s">
        <v>141</v>
      </c>
      <c r="E260" s="189" t="s">
        <v>416</v>
      </c>
      <c r="F260" s="190" t="s">
        <v>417</v>
      </c>
      <c r="G260" s="191" t="s">
        <v>144</v>
      </c>
      <c r="H260" s="192">
        <v>6.2</v>
      </c>
      <c r="I260" s="193"/>
      <c r="J260" s="194">
        <f>ROUND(I260*H260,2)</f>
        <v>0</v>
      </c>
      <c r="K260" s="190" t="s">
        <v>145</v>
      </c>
      <c r="L260" s="61"/>
      <c r="M260" s="195" t="s">
        <v>22</v>
      </c>
      <c r="N260" s="196" t="s">
        <v>46</v>
      </c>
      <c r="O260" s="42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AR260" s="24" t="s">
        <v>146</v>
      </c>
      <c r="AT260" s="24" t="s">
        <v>141</v>
      </c>
      <c r="AU260" s="24" t="s">
        <v>85</v>
      </c>
      <c r="AY260" s="24" t="s">
        <v>139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4" t="s">
        <v>24</v>
      </c>
      <c r="BK260" s="199">
        <f>ROUND(I260*H260,2)</f>
        <v>0</v>
      </c>
      <c r="BL260" s="24" t="s">
        <v>146</v>
      </c>
      <c r="BM260" s="24" t="s">
        <v>418</v>
      </c>
    </row>
    <row r="261" spans="2:65" s="1" customFormat="1" ht="16.5" customHeight="1">
      <c r="B261" s="41"/>
      <c r="C261" s="188" t="s">
        <v>419</v>
      </c>
      <c r="D261" s="188" t="s">
        <v>141</v>
      </c>
      <c r="E261" s="189" t="s">
        <v>420</v>
      </c>
      <c r="F261" s="190" t="s">
        <v>421</v>
      </c>
      <c r="G261" s="191" t="s">
        <v>182</v>
      </c>
      <c r="H261" s="192">
        <v>2.309</v>
      </c>
      <c r="I261" s="193"/>
      <c r="J261" s="194">
        <f>ROUND(I261*H261,2)</f>
        <v>0</v>
      </c>
      <c r="K261" s="190" t="s">
        <v>145</v>
      </c>
      <c r="L261" s="61"/>
      <c r="M261" s="195" t="s">
        <v>22</v>
      </c>
      <c r="N261" s="196" t="s">
        <v>46</v>
      </c>
      <c r="O261" s="42"/>
      <c r="P261" s="197">
        <f>O261*H261</f>
        <v>0</v>
      </c>
      <c r="Q261" s="197">
        <v>2.45329</v>
      </c>
      <c r="R261" s="197">
        <f>Q261*H261</f>
        <v>5.66464661</v>
      </c>
      <c r="S261" s="197">
        <v>0</v>
      </c>
      <c r="T261" s="198">
        <f>S261*H261</f>
        <v>0</v>
      </c>
      <c r="AR261" s="24" t="s">
        <v>146</v>
      </c>
      <c r="AT261" s="24" t="s">
        <v>141</v>
      </c>
      <c r="AU261" s="24" t="s">
        <v>85</v>
      </c>
      <c r="AY261" s="24" t="s">
        <v>139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24" t="s">
        <v>24</v>
      </c>
      <c r="BK261" s="199">
        <f>ROUND(I261*H261,2)</f>
        <v>0</v>
      </c>
      <c r="BL261" s="24" t="s">
        <v>146</v>
      </c>
      <c r="BM261" s="24" t="s">
        <v>422</v>
      </c>
    </row>
    <row r="262" spans="2:51" s="12" customFormat="1" ht="12">
      <c r="B262" s="211"/>
      <c r="C262" s="212"/>
      <c r="D262" s="202" t="s">
        <v>148</v>
      </c>
      <c r="E262" s="213" t="s">
        <v>22</v>
      </c>
      <c r="F262" s="214" t="s">
        <v>423</v>
      </c>
      <c r="G262" s="212"/>
      <c r="H262" s="215">
        <v>1.697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148</v>
      </c>
      <c r="AU262" s="221" t="s">
        <v>85</v>
      </c>
      <c r="AV262" s="12" t="s">
        <v>85</v>
      </c>
      <c r="AW262" s="12" t="s">
        <v>39</v>
      </c>
      <c r="AX262" s="12" t="s">
        <v>75</v>
      </c>
      <c r="AY262" s="221" t="s">
        <v>139</v>
      </c>
    </row>
    <row r="263" spans="2:51" s="12" customFormat="1" ht="12">
      <c r="B263" s="211"/>
      <c r="C263" s="212"/>
      <c r="D263" s="202" t="s">
        <v>148</v>
      </c>
      <c r="E263" s="213" t="s">
        <v>22</v>
      </c>
      <c r="F263" s="214" t="s">
        <v>424</v>
      </c>
      <c r="G263" s="212"/>
      <c r="H263" s="215">
        <v>0.057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148</v>
      </c>
      <c r="AU263" s="221" t="s">
        <v>85</v>
      </c>
      <c r="AV263" s="12" t="s">
        <v>85</v>
      </c>
      <c r="AW263" s="12" t="s">
        <v>39</v>
      </c>
      <c r="AX263" s="12" t="s">
        <v>75</v>
      </c>
      <c r="AY263" s="221" t="s">
        <v>139</v>
      </c>
    </row>
    <row r="264" spans="2:51" s="12" customFormat="1" ht="12">
      <c r="B264" s="211"/>
      <c r="C264" s="212"/>
      <c r="D264" s="202" t="s">
        <v>148</v>
      </c>
      <c r="E264" s="213" t="s">
        <v>22</v>
      </c>
      <c r="F264" s="214" t="s">
        <v>425</v>
      </c>
      <c r="G264" s="212"/>
      <c r="H264" s="215">
        <v>0.202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148</v>
      </c>
      <c r="AU264" s="221" t="s">
        <v>85</v>
      </c>
      <c r="AV264" s="12" t="s">
        <v>85</v>
      </c>
      <c r="AW264" s="12" t="s">
        <v>39</v>
      </c>
      <c r="AX264" s="12" t="s">
        <v>75</v>
      </c>
      <c r="AY264" s="221" t="s">
        <v>139</v>
      </c>
    </row>
    <row r="265" spans="2:51" s="14" customFormat="1" ht="12">
      <c r="B265" s="243"/>
      <c r="C265" s="244"/>
      <c r="D265" s="202" t="s">
        <v>148</v>
      </c>
      <c r="E265" s="245" t="s">
        <v>22</v>
      </c>
      <c r="F265" s="246" t="s">
        <v>426</v>
      </c>
      <c r="G265" s="244"/>
      <c r="H265" s="247">
        <v>1.956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148</v>
      </c>
      <c r="AU265" s="253" t="s">
        <v>85</v>
      </c>
      <c r="AV265" s="14" t="s">
        <v>159</v>
      </c>
      <c r="AW265" s="14" t="s">
        <v>39</v>
      </c>
      <c r="AX265" s="14" t="s">
        <v>75</v>
      </c>
      <c r="AY265" s="253" t="s">
        <v>139</v>
      </c>
    </row>
    <row r="266" spans="2:51" s="12" customFormat="1" ht="12">
      <c r="B266" s="211"/>
      <c r="C266" s="212"/>
      <c r="D266" s="202" t="s">
        <v>148</v>
      </c>
      <c r="E266" s="213" t="s">
        <v>22</v>
      </c>
      <c r="F266" s="214" t="s">
        <v>427</v>
      </c>
      <c r="G266" s="212"/>
      <c r="H266" s="215">
        <v>0.353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148</v>
      </c>
      <c r="AU266" s="221" t="s">
        <v>85</v>
      </c>
      <c r="AV266" s="12" t="s">
        <v>85</v>
      </c>
      <c r="AW266" s="12" t="s">
        <v>39</v>
      </c>
      <c r="AX266" s="12" t="s">
        <v>75</v>
      </c>
      <c r="AY266" s="221" t="s">
        <v>139</v>
      </c>
    </row>
    <row r="267" spans="2:51" s="13" customFormat="1" ht="12">
      <c r="B267" s="222"/>
      <c r="C267" s="223"/>
      <c r="D267" s="202" t="s">
        <v>148</v>
      </c>
      <c r="E267" s="224" t="s">
        <v>22</v>
      </c>
      <c r="F267" s="225" t="s">
        <v>158</v>
      </c>
      <c r="G267" s="223"/>
      <c r="H267" s="226">
        <v>2.309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148</v>
      </c>
      <c r="AU267" s="232" t="s">
        <v>85</v>
      </c>
      <c r="AV267" s="13" t="s">
        <v>146</v>
      </c>
      <c r="AW267" s="13" t="s">
        <v>39</v>
      </c>
      <c r="AX267" s="13" t="s">
        <v>24</v>
      </c>
      <c r="AY267" s="232" t="s">
        <v>139</v>
      </c>
    </row>
    <row r="268" spans="2:65" s="1" customFormat="1" ht="16.5" customHeight="1">
      <c r="B268" s="41"/>
      <c r="C268" s="188" t="s">
        <v>428</v>
      </c>
      <c r="D268" s="188" t="s">
        <v>141</v>
      </c>
      <c r="E268" s="189" t="s">
        <v>429</v>
      </c>
      <c r="F268" s="190" t="s">
        <v>430</v>
      </c>
      <c r="G268" s="191" t="s">
        <v>182</v>
      </c>
      <c r="H268" s="192">
        <v>0.332</v>
      </c>
      <c r="I268" s="193"/>
      <c r="J268" s="194">
        <f>ROUND(I268*H268,2)</f>
        <v>0</v>
      </c>
      <c r="K268" s="190" t="s">
        <v>145</v>
      </c>
      <c r="L268" s="61"/>
      <c r="M268" s="195" t="s">
        <v>22</v>
      </c>
      <c r="N268" s="196" t="s">
        <v>46</v>
      </c>
      <c r="O268" s="42"/>
      <c r="P268" s="197">
        <f>O268*H268</f>
        <v>0</v>
      </c>
      <c r="Q268" s="197">
        <v>2.25634</v>
      </c>
      <c r="R268" s="197">
        <f>Q268*H268</f>
        <v>0.74910488</v>
      </c>
      <c r="S268" s="197">
        <v>0</v>
      </c>
      <c r="T268" s="198">
        <f>S268*H268</f>
        <v>0</v>
      </c>
      <c r="AR268" s="24" t="s">
        <v>146</v>
      </c>
      <c r="AT268" s="24" t="s">
        <v>141</v>
      </c>
      <c r="AU268" s="24" t="s">
        <v>85</v>
      </c>
      <c r="AY268" s="24" t="s">
        <v>139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24" t="s">
        <v>24</v>
      </c>
      <c r="BK268" s="199">
        <f>ROUND(I268*H268,2)</f>
        <v>0</v>
      </c>
      <c r="BL268" s="24" t="s">
        <v>146</v>
      </c>
      <c r="BM268" s="24" t="s">
        <v>431</v>
      </c>
    </row>
    <row r="269" spans="2:51" s="12" customFormat="1" ht="12">
      <c r="B269" s="211"/>
      <c r="C269" s="212"/>
      <c r="D269" s="202" t="s">
        <v>148</v>
      </c>
      <c r="E269" s="213" t="s">
        <v>22</v>
      </c>
      <c r="F269" s="214" t="s">
        <v>432</v>
      </c>
      <c r="G269" s="212"/>
      <c r="H269" s="215">
        <v>0.332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148</v>
      </c>
      <c r="AU269" s="221" t="s">
        <v>85</v>
      </c>
      <c r="AV269" s="12" t="s">
        <v>85</v>
      </c>
      <c r="AW269" s="12" t="s">
        <v>39</v>
      </c>
      <c r="AX269" s="12" t="s">
        <v>24</v>
      </c>
      <c r="AY269" s="221" t="s">
        <v>139</v>
      </c>
    </row>
    <row r="270" spans="2:65" s="1" customFormat="1" ht="16.5" customHeight="1">
      <c r="B270" s="41"/>
      <c r="C270" s="188" t="s">
        <v>433</v>
      </c>
      <c r="D270" s="188" t="s">
        <v>141</v>
      </c>
      <c r="E270" s="189" t="s">
        <v>434</v>
      </c>
      <c r="F270" s="190" t="s">
        <v>435</v>
      </c>
      <c r="G270" s="191" t="s">
        <v>182</v>
      </c>
      <c r="H270" s="192">
        <v>2.244</v>
      </c>
      <c r="I270" s="193"/>
      <c r="J270" s="194">
        <f>ROUND(I270*H270,2)</f>
        <v>0</v>
      </c>
      <c r="K270" s="190" t="s">
        <v>145</v>
      </c>
      <c r="L270" s="61"/>
      <c r="M270" s="195" t="s">
        <v>22</v>
      </c>
      <c r="N270" s="196" t="s">
        <v>46</v>
      </c>
      <c r="O270" s="42"/>
      <c r="P270" s="197">
        <f>O270*H270</f>
        <v>0</v>
      </c>
      <c r="Q270" s="197">
        <v>2.45329</v>
      </c>
      <c r="R270" s="197">
        <f>Q270*H270</f>
        <v>5.50518276</v>
      </c>
      <c r="S270" s="197">
        <v>0</v>
      </c>
      <c r="T270" s="198">
        <f>S270*H270</f>
        <v>0</v>
      </c>
      <c r="AR270" s="24" t="s">
        <v>146</v>
      </c>
      <c r="AT270" s="24" t="s">
        <v>141</v>
      </c>
      <c r="AU270" s="24" t="s">
        <v>85</v>
      </c>
      <c r="AY270" s="24" t="s">
        <v>139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24" t="s">
        <v>24</v>
      </c>
      <c r="BK270" s="199">
        <f>ROUND(I270*H270,2)</f>
        <v>0</v>
      </c>
      <c r="BL270" s="24" t="s">
        <v>146</v>
      </c>
      <c r="BM270" s="24" t="s">
        <v>436</v>
      </c>
    </row>
    <row r="271" spans="2:51" s="12" customFormat="1" ht="12">
      <c r="B271" s="211"/>
      <c r="C271" s="212"/>
      <c r="D271" s="202" t="s">
        <v>148</v>
      </c>
      <c r="E271" s="213" t="s">
        <v>22</v>
      </c>
      <c r="F271" s="214" t="s">
        <v>437</v>
      </c>
      <c r="G271" s="212"/>
      <c r="H271" s="215">
        <v>2.244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148</v>
      </c>
      <c r="AU271" s="221" t="s">
        <v>85</v>
      </c>
      <c r="AV271" s="12" t="s">
        <v>85</v>
      </c>
      <c r="AW271" s="12" t="s">
        <v>39</v>
      </c>
      <c r="AX271" s="12" t="s">
        <v>24</v>
      </c>
      <c r="AY271" s="221" t="s">
        <v>139</v>
      </c>
    </row>
    <row r="272" spans="2:65" s="1" customFormat="1" ht="16.5" customHeight="1">
      <c r="B272" s="41"/>
      <c r="C272" s="188" t="s">
        <v>438</v>
      </c>
      <c r="D272" s="188" t="s">
        <v>141</v>
      </c>
      <c r="E272" s="189" t="s">
        <v>439</v>
      </c>
      <c r="F272" s="190" t="s">
        <v>440</v>
      </c>
      <c r="G272" s="191" t="s">
        <v>236</v>
      </c>
      <c r="H272" s="192">
        <v>0.215</v>
      </c>
      <c r="I272" s="193"/>
      <c r="J272" s="194">
        <f>ROUND(I272*H272,2)</f>
        <v>0</v>
      </c>
      <c r="K272" s="190" t="s">
        <v>145</v>
      </c>
      <c r="L272" s="61"/>
      <c r="M272" s="195" t="s">
        <v>22</v>
      </c>
      <c r="N272" s="196" t="s">
        <v>46</v>
      </c>
      <c r="O272" s="42"/>
      <c r="P272" s="197">
        <f>O272*H272</f>
        <v>0</v>
      </c>
      <c r="Q272" s="197">
        <v>1.05306</v>
      </c>
      <c r="R272" s="197">
        <f>Q272*H272</f>
        <v>0.22640790000000002</v>
      </c>
      <c r="S272" s="197">
        <v>0</v>
      </c>
      <c r="T272" s="198">
        <f>S272*H272</f>
        <v>0</v>
      </c>
      <c r="AR272" s="24" t="s">
        <v>146</v>
      </c>
      <c r="AT272" s="24" t="s">
        <v>141</v>
      </c>
      <c r="AU272" s="24" t="s">
        <v>85</v>
      </c>
      <c r="AY272" s="24" t="s">
        <v>139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24" t="s">
        <v>24</v>
      </c>
      <c r="BK272" s="199">
        <f>ROUND(I272*H272,2)</f>
        <v>0</v>
      </c>
      <c r="BL272" s="24" t="s">
        <v>146</v>
      </c>
      <c r="BM272" s="24" t="s">
        <v>441</v>
      </c>
    </row>
    <row r="273" spans="2:51" s="12" customFormat="1" ht="12">
      <c r="B273" s="211"/>
      <c r="C273" s="212"/>
      <c r="D273" s="202" t="s">
        <v>148</v>
      </c>
      <c r="E273" s="213" t="s">
        <v>22</v>
      </c>
      <c r="F273" s="214" t="s">
        <v>442</v>
      </c>
      <c r="G273" s="212"/>
      <c r="H273" s="215">
        <v>0.215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148</v>
      </c>
      <c r="AU273" s="221" t="s">
        <v>85</v>
      </c>
      <c r="AV273" s="12" t="s">
        <v>85</v>
      </c>
      <c r="AW273" s="12" t="s">
        <v>39</v>
      </c>
      <c r="AX273" s="12" t="s">
        <v>24</v>
      </c>
      <c r="AY273" s="221" t="s">
        <v>139</v>
      </c>
    </row>
    <row r="274" spans="2:65" s="1" customFormat="1" ht="25.5" customHeight="1">
      <c r="B274" s="41"/>
      <c r="C274" s="188" t="s">
        <v>443</v>
      </c>
      <c r="D274" s="188" t="s">
        <v>141</v>
      </c>
      <c r="E274" s="189" t="s">
        <v>444</v>
      </c>
      <c r="F274" s="190" t="s">
        <v>445</v>
      </c>
      <c r="G274" s="191" t="s">
        <v>144</v>
      </c>
      <c r="H274" s="192">
        <v>21.736</v>
      </c>
      <c r="I274" s="193"/>
      <c r="J274" s="194">
        <f>ROUND(I274*H274,2)</f>
        <v>0</v>
      </c>
      <c r="K274" s="190" t="s">
        <v>145</v>
      </c>
      <c r="L274" s="61"/>
      <c r="M274" s="195" t="s">
        <v>22</v>
      </c>
      <c r="N274" s="196" t="s">
        <v>46</v>
      </c>
      <c r="O274" s="42"/>
      <c r="P274" s="197">
        <f>O274*H274</f>
        <v>0</v>
      </c>
      <c r="Q274" s="197">
        <v>0.105</v>
      </c>
      <c r="R274" s="197">
        <f>Q274*H274</f>
        <v>2.28228</v>
      </c>
      <c r="S274" s="197">
        <v>0</v>
      </c>
      <c r="T274" s="198">
        <f>S274*H274</f>
        <v>0</v>
      </c>
      <c r="AR274" s="24" t="s">
        <v>146</v>
      </c>
      <c r="AT274" s="24" t="s">
        <v>141</v>
      </c>
      <c r="AU274" s="24" t="s">
        <v>85</v>
      </c>
      <c r="AY274" s="24" t="s">
        <v>139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24" t="s">
        <v>24</v>
      </c>
      <c r="BK274" s="199">
        <f>ROUND(I274*H274,2)</f>
        <v>0</v>
      </c>
      <c r="BL274" s="24" t="s">
        <v>146</v>
      </c>
      <c r="BM274" s="24" t="s">
        <v>446</v>
      </c>
    </row>
    <row r="275" spans="2:51" s="12" customFormat="1" ht="12">
      <c r="B275" s="211"/>
      <c r="C275" s="212"/>
      <c r="D275" s="202" t="s">
        <v>148</v>
      </c>
      <c r="E275" s="213" t="s">
        <v>22</v>
      </c>
      <c r="F275" s="214" t="s">
        <v>447</v>
      </c>
      <c r="G275" s="212"/>
      <c r="H275" s="215">
        <v>21.736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148</v>
      </c>
      <c r="AU275" s="221" t="s">
        <v>85</v>
      </c>
      <c r="AV275" s="12" t="s">
        <v>85</v>
      </c>
      <c r="AW275" s="12" t="s">
        <v>39</v>
      </c>
      <c r="AX275" s="12" t="s">
        <v>24</v>
      </c>
      <c r="AY275" s="221" t="s">
        <v>139</v>
      </c>
    </row>
    <row r="276" spans="2:65" s="1" customFormat="1" ht="16.5" customHeight="1">
      <c r="B276" s="41"/>
      <c r="C276" s="188" t="s">
        <v>448</v>
      </c>
      <c r="D276" s="188" t="s">
        <v>141</v>
      </c>
      <c r="E276" s="189" t="s">
        <v>449</v>
      </c>
      <c r="F276" s="190" t="s">
        <v>450</v>
      </c>
      <c r="G276" s="191" t="s">
        <v>144</v>
      </c>
      <c r="H276" s="192">
        <v>76.248</v>
      </c>
      <c r="I276" s="193"/>
      <c r="J276" s="194">
        <f>ROUND(I276*H276,2)</f>
        <v>0</v>
      </c>
      <c r="K276" s="190" t="s">
        <v>145</v>
      </c>
      <c r="L276" s="61"/>
      <c r="M276" s="195" t="s">
        <v>22</v>
      </c>
      <c r="N276" s="196" t="s">
        <v>46</v>
      </c>
      <c r="O276" s="42"/>
      <c r="P276" s="197">
        <f>O276*H276</f>
        <v>0</v>
      </c>
      <c r="Q276" s="197">
        <v>0.1117</v>
      </c>
      <c r="R276" s="197">
        <f>Q276*H276</f>
        <v>8.5169016</v>
      </c>
      <c r="S276" s="197">
        <v>0</v>
      </c>
      <c r="T276" s="198">
        <f>S276*H276</f>
        <v>0</v>
      </c>
      <c r="AR276" s="24" t="s">
        <v>146</v>
      </c>
      <c r="AT276" s="24" t="s">
        <v>141</v>
      </c>
      <c r="AU276" s="24" t="s">
        <v>85</v>
      </c>
      <c r="AY276" s="24" t="s">
        <v>139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24" t="s">
        <v>24</v>
      </c>
      <c r="BK276" s="199">
        <f>ROUND(I276*H276,2)</f>
        <v>0</v>
      </c>
      <c r="BL276" s="24" t="s">
        <v>146</v>
      </c>
      <c r="BM276" s="24" t="s">
        <v>451</v>
      </c>
    </row>
    <row r="277" spans="2:51" s="12" customFormat="1" ht="12">
      <c r="B277" s="211"/>
      <c r="C277" s="212"/>
      <c r="D277" s="202" t="s">
        <v>148</v>
      </c>
      <c r="E277" s="213" t="s">
        <v>22</v>
      </c>
      <c r="F277" s="214" t="s">
        <v>452</v>
      </c>
      <c r="G277" s="212"/>
      <c r="H277" s="215">
        <v>53.295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148</v>
      </c>
      <c r="AU277" s="221" t="s">
        <v>85</v>
      </c>
      <c r="AV277" s="12" t="s">
        <v>85</v>
      </c>
      <c r="AW277" s="12" t="s">
        <v>39</v>
      </c>
      <c r="AX277" s="12" t="s">
        <v>75</v>
      </c>
      <c r="AY277" s="221" t="s">
        <v>139</v>
      </c>
    </row>
    <row r="278" spans="2:51" s="12" customFormat="1" ht="12">
      <c r="B278" s="211"/>
      <c r="C278" s="212"/>
      <c r="D278" s="202" t="s">
        <v>148</v>
      </c>
      <c r="E278" s="213" t="s">
        <v>22</v>
      </c>
      <c r="F278" s="214" t="s">
        <v>157</v>
      </c>
      <c r="G278" s="212"/>
      <c r="H278" s="215">
        <v>-0.664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148</v>
      </c>
      <c r="AU278" s="221" t="s">
        <v>85</v>
      </c>
      <c r="AV278" s="12" t="s">
        <v>85</v>
      </c>
      <c r="AW278" s="12" t="s">
        <v>39</v>
      </c>
      <c r="AX278" s="12" t="s">
        <v>75</v>
      </c>
      <c r="AY278" s="221" t="s">
        <v>139</v>
      </c>
    </row>
    <row r="279" spans="2:51" s="14" customFormat="1" ht="12">
      <c r="B279" s="243"/>
      <c r="C279" s="244"/>
      <c r="D279" s="202" t="s">
        <v>148</v>
      </c>
      <c r="E279" s="245" t="s">
        <v>22</v>
      </c>
      <c r="F279" s="246" t="s">
        <v>426</v>
      </c>
      <c r="G279" s="244"/>
      <c r="H279" s="247">
        <v>52.631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148</v>
      </c>
      <c r="AU279" s="253" t="s">
        <v>85</v>
      </c>
      <c r="AV279" s="14" t="s">
        <v>159</v>
      </c>
      <c r="AW279" s="14" t="s">
        <v>39</v>
      </c>
      <c r="AX279" s="14" t="s">
        <v>75</v>
      </c>
      <c r="AY279" s="253" t="s">
        <v>139</v>
      </c>
    </row>
    <row r="280" spans="2:51" s="12" customFormat="1" ht="12">
      <c r="B280" s="211"/>
      <c r="C280" s="212"/>
      <c r="D280" s="202" t="s">
        <v>148</v>
      </c>
      <c r="E280" s="213" t="s">
        <v>22</v>
      </c>
      <c r="F280" s="214" t="s">
        <v>453</v>
      </c>
      <c r="G280" s="212"/>
      <c r="H280" s="215">
        <v>23.617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148</v>
      </c>
      <c r="AU280" s="221" t="s">
        <v>85</v>
      </c>
      <c r="AV280" s="12" t="s">
        <v>85</v>
      </c>
      <c r="AW280" s="12" t="s">
        <v>39</v>
      </c>
      <c r="AX280" s="12" t="s">
        <v>75</v>
      </c>
      <c r="AY280" s="221" t="s">
        <v>139</v>
      </c>
    </row>
    <row r="281" spans="2:51" s="13" customFormat="1" ht="12">
      <c r="B281" s="222"/>
      <c r="C281" s="223"/>
      <c r="D281" s="202" t="s">
        <v>148</v>
      </c>
      <c r="E281" s="224" t="s">
        <v>22</v>
      </c>
      <c r="F281" s="225" t="s">
        <v>158</v>
      </c>
      <c r="G281" s="223"/>
      <c r="H281" s="226">
        <v>76.248</v>
      </c>
      <c r="I281" s="227"/>
      <c r="J281" s="223"/>
      <c r="K281" s="223"/>
      <c r="L281" s="228"/>
      <c r="M281" s="229"/>
      <c r="N281" s="230"/>
      <c r="O281" s="230"/>
      <c r="P281" s="230"/>
      <c r="Q281" s="230"/>
      <c r="R281" s="230"/>
      <c r="S281" s="230"/>
      <c r="T281" s="231"/>
      <c r="AT281" s="232" t="s">
        <v>148</v>
      </c>
      <c r="AU281" s="232" t="s">
        <v>85</v>
      </c>
      <c r="AV281" s="13" t="s">
        <v>146</v>
      </c>
      <c r="AW281" s="13" t="s">
        <v>39</v>
      </c>
      <c r="AX281" s="13" t="s">
        <v>24</v>
      </c>
      <c r="AY281" s="232" t="s">
        <v>139</v>
      </c>
    </row>
    <row r="282" spans="2:65" s="1" customFormat="1" ht="16.5" customHeight="1">
      <c r="B282" s="41"/>
      <c r="C282" s="188" t="s">
        <v>454</v>
      </c>
      <c r="D282" s="188" t="s">
        <v>141</v>
      </c>
      <c r="E282" s="189" t="s">
        <v>455</v>
      </c>
      <c r="F282" s="190" t="s">
        <v>456</v>
      </c>
      <c r="G282" s="191" t="s">
        <v>144</v>
      </c>
      <c r="H282" s="192">
        <v>21.736</v>
      </c>
      <c r="I282" s="193"/>
      <c r="J282" s="194">
        <f>ROUND(I282*H282,2)</f>
        <v>0</v>
      </c>
      <c r="K282" s="190" t="s">
        <v>145</v>
      </c>
      <c r="L282" s="61"/>
      <c r="M282" s="195" t="s">
        <v>22</v>
      </c>
      <c r="N282" s="196" t="s">
        <v>46</v>
      </c>
      <c r="O282" s="42"/>
      <c r="P282" s="197">
        <f>O282*H282</f>
        <v>0</v>
      </c>
      <c r="Q282" s="197">
        <v>0.00012</v>
      </c>
      <c r="R282" s="197">
        <f>Q282*H282</f>
        <v>0.0026083200000000003</v>
      </c>
      <c r="S282" s="197">
        <v>0</v>
      </c>
      <c r="T282" s="198">
        <f>S282*H282</f>
        <v>0</v>
      </c>
      <c r="AR282" s="24" t="s">
        <v>146</v>
      </c>
      <c r="AT282" s="24" t="s">
        <v>141</v>
      </c>
      <c r="AU282" s="24" t="s">
        <v>85</v>
      </c>
      <c r="AY282" s="24" t="s">
        <v>139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24" t="s">
        <v>24</v>
      </c>
      <c r="BK282" s="199">
        <f>ROUND(I282*H282,2)</f>
        <v>0</v>
      </c>
      <c r="BL282" s="24" t="s">
        <v>146</v>
      </c>
      <c r="BM282" s="24" t="s">
        <v>457</v>
      </c>
    </row>
    <row r="283" spans="2:51" s="12" customFormat="1" ht="12">
      <c r="B283" s="211"/>
      <c r="C283" s="212"/>
      <c r="D283" s="202" t="s">
        <v>148</v>
      </c>
      <c r="E283" s="213" t="s">
        <v>22</v>
      </c>
      <c r="F283" s="214" t="s">
        <v>447</v>
      </c>
      <c r="G283" s="212"/>
      <c r="H283" s="215">
        <v>21.736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148</v>
      </c>
      <c r="AU283" s="221" t="s">
        <v>85</v>
      </c>
      <c r="AV283" s="12" t="s">
        <v>85</v>
      </c>
      <c r="AW283" s="12" t="s">
        <v>39</v>
      </c>
      <c r="AX283" s="12" t="s">
        <v>24</v>
      </c>
      <c r="AY283" s="221" t="s">
        <v>139</v>
      </c>
    </row>
    <row r="284" spans="2:65" s="1" customFormat="1" ht="16.5" customHeight="1">
      <c r="B284" s="41"/>
      <c r="C284" s="188" t="s">
        <v>458</v>
      </c>
      <c r="D284" s="188" t="s">
        <v>141</v>
      </c>
      <c r="E284" s="189" t="s">
        <v>459</v>
      </c>
      <c r="F284" s="190" t="s">
        <v>460</v>
      </c>
      <c r="G284" s="191" t="s">
        <v>144</v>
      </c>
      <c r="H284" s="192">
        <v>2.55</v>
      </c>
      <c r="I284" s="193"/>
      <c r="J284" s="194">
        <f>ROUND(I284*H284,2)</f>
        <v>0</v>
      </c>
      <c r="K284" s="190" t="s">
        <v>145</v>
      </c>
      <c r="L284" s="61"/>
      <c r="M284" s="195" t="s">
        <v>22</v>
      </c>
      <c r="N284" s="196" t="s">
        <v>46</v>
      </c>
      <c r="O284" s="42"/>
      <c r="P284" s="197">
        <f>O284*H284</f>
        <v>0</v>
      </c>
      <c r="Q284" s="197">
        <v>0.34563</v>
      </c>
      <c r="R284" s="197">
        <f>Q284*H284</f>
        <v>0.8813564999999999</v>
      </c>
      <c r="S284" s="197">
        <v>0</v>
      </c>
      <c r="T284" s="198">
        <f>S284*H284</f>
        <v>0</v>
      </c>
      <c r="AR284" s="24" t="s">
        <v>146</v>
      </c>
      <c r="AT284" s="24" t="s">
        <v>141</v>
      </c>
      <c r="AU284" s="24" t="s">
        <v>85</v>
      </c>
      <c r="AY284" s="24" t="s">
        <v>139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24" t="s">
        <v>24</v>
      </c>
      <c r="BK284" s="199">
        <f>ROUND(I284*H284,2)</f>
        <v>0</v>
      </c>
      <c r="BL284" s="24" t="s">
        <v>146</v>
      </c>
      <c r="BM284" s="24" t="s">
        <v>461</v>
      </c>
    </row>
    <row r="285" spans="2:51" s="12" customFormat="1" ht="12">
      <c r="B285" s="211"/>
      <c r="C285" s="212"/>
      <c r="D285" s="202" t="s">
        <v>148</v>
      </c>
      <c r="E285" s="213" t="s">
        <v>22</v>
      </c>
      <c r="F285" s="214" t="s">
        <v>462</v>
      </c>
      <c r="G285" s="212"/>
      <c r="H285" s="215">
        <v>2.55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148</v>
      </c>
      <c r="AU285" s="221" t="s">
        <v>85</v>
      </c>
      <c r="AV285" s="12" t="s">
        <v>85</v>
      </c>
      <c r="AW285" s="12" t="s">
        <v>39</v>
      </c>
      <c r="AX285" s="12" t="s">
        <v>24</v>
      </c>
      <c r="AY285" s="221" t="s">
        <v>139</v>
      </c>
    </row>
    <row r="286" spans="2:65" s="1" customFormat="1" ht="16.5" customHeight="1">
      <c r="B286" s="41"/>
      <c r="C286" s="188" t="s">
        <v>463</v>
      </c>
      <c r="D286" s="188" t="s">
        <v>141</v>
      </c>
      <c r="E286" s="189" t="s">
        <v>464</v>
      </c>
      <c r="F286" s="190" t="s">
        <v>465</v>
      </c>
      <c r="G286" s="191" t="s">
        <v>347</v>
      </c>
      <c r="H286" s="192">
        <v>1</v>
      </c>
      <c r="I286" s="193"/>
      <c r="J286" s="194">
        <f>ROUND(I286*H286,2)</f>
        <v>0</v>
      </c>
      <c r="K286" s="190" t="s">
        <v>145</v>
      </c>
      <c r="L286" s="61"/>
      <c r="M286" s="195" t="s">
        <v>22</v>
      </c>
      <c r="N286" s="196" t="s">
        <v>46</v>
      </c>
      <c r="O286" s="42"/>
      <c r="P286" s="197">
        <f>O286*H286</f>
        <v>0</v>
      </c>
      <c r="Q286" s="197">
        <v>0.04684</v>
      </c>
      <c r="R286" s="197">
        <f>Q286*H286</f>
        <v>0.04684</v>
      </c>
      <c r="S286" s="197">
        <v>0</v>
      </c>
      <c r="T286" s="198">
        <f>S286*H286</f>
        <v>0</v>
      </c>
      <c r="AR286" s="24" t="s">
        <v>146</v>
      </c>
      <c r="AT286" s="24" t="s">
        <v>141</v>
      </c>
      <c r="AU286" s="24" t="s">
        <v>85</v>
      </c>
      <c r="AY286" s="24" t="s">
        <v>139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24" t="s">
        <v>24</v>
      </c>
      <c r="BK286" s="199">
        <f>ROUND(I286*H286,2)</f>
        <v>0</v>
      </c>
      <c r="BL286" s="24" t="s">
        <v>146</v>
      </c>
      <c r="BM286" s="24" t="s">
        <v>466</v>
      </c>
    </row>
    <row r="287" spans="2:65" s="1" customFormat="1" ht="16.5" customHeight="1">
      <c r="B287" s="41"/>
      <c r="C287" s="233" t="s">
        <v>467</v>
      </c>
      <c r="D287" s="233" t="s">
        <v>254</v>
      </c>
      <c r="E287" s="234" t="s">
        <v>468</v>
      </c>
      <c r="F287" s="235" t="s">
        <v>469</v>
      </c>
      <c r="G287" s="236" t="s">
        <v>347</v>
      </c>
      <c r="H287" s="237">
        <v>1</v>
      </c>
      <c r="I287" s="238"/>
      <c r="J287" s="239">
        <f>ROUND(I287*H287,2)</f>
        <v>0</v>
      </c>
      <c r="K287" s="235" t="s">
        <v>145</v>
      </c>
      <c r="L287" s="240"/>
      <c r="M287" s="241" t="s">
        <v>22</v>
      </c>
      <c r="N287" s="242" t="s">
        <v>46</v>
      </c>
      <c r="O287" s="42"/>
      <c r="P287" s="197">
        <f>O287*H287</f>
        <v>0</v>
      </c>
      <c r="Q287" s="197">
        <v>0.0135</v>
      </c>
      <c r="R287" s="197">
        <f>Q287*H287</f>
        <v>0.0135</v>
      </c>
      <c r="S287" s="197">
        <v>0</v>
      </c>
      <c r="T287" s="198">
        <f>S287*H287</f>
        <v>0</v>
      </c>
      <c r="AR287" s="24" t="s">
        <v>185</v>
      </c>
      <c r="AT287" s="24" t="s">
        <v>254</v>
      </c>
      <c r="AU287" s="24" t="s">
        <v>85</v>
      </c>
      <c r="AY287" s="24" t="s">
        <v>139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24" t="s">
        <v>24</v>
      </c>
      <c r="BK287" s="199">
        <f>ROUND(I287*H287,2)</f>
        <v>0</v>
      </c>
      <c r="BL287" s="24" t="s">
        <v>146</v>
      </c>
      <c r="BM287" s="24" t="s">
        <v>470</v>
      </c>
    </row>
    <row r="288" spans="2:63" s="10" customFormat="1" ht="29.85" customHeight="1">
      <c r="B288" s="172"/>
      <c r="C288" s="173"/>
      <c r="D288" s="174" t="s">
        <v>74</v>
      </c>
      <c r="E288" s="186" t="s">
        <v>195</v>
      </c>
      <c r="F288" s="186" t="s">
        <v>471</v>
      </c>
      <c r="G288" s="173"/>
      <c r="H288" s="173"/>
      <c r="I288" s="176"/>
      <c r="J288" s="187">
        <f>BK288</f>
        <v>0</v>
      </c>
      <c r="K288" s="173"/>
      <c r="L288" s="178"/>
      <c r="M288" s="179"/>
      <c r="N288" s="180"/>
      <c r="O288" s="180"/>
      <c r="P288" s="181">
        <f>SUM(P289:P374)</f>
        <v>0</v>
      </c>
      <c r="Q288" s="180"/>
      <c r="R288" s="181">
        <f>SUM(R289:R374)</f>
        <v>1.9348768400000003</v>
      </c>
      <c r="S288" s="180"/>
      <c r="T288" s="182">
        <f>SUM(T289:T374)</f>
        <v>93.53995400000002</v>
      </c>
      <c r="AR288" s="183" t="s">
        <v>24</v>
      </c>
      <c r="AT288" s="184" t="s">
        <v>74</v>
      </c>
      <c r="AU288" s="184" t="s">
        <v>24</v>
      </c>
      <c r="AY288" s="183" t="s">
        <v>139</v>
      </c>
      <c r="BK288" s="185">
        <f>SUM(BK289:BK374)</f>
        <v>0</v>
      </c>
    </row>
    <row r="289" spans="2:65" s="1" customFormat="1" ht="25.5" customHeight="1">
      <c r="B289" s="41"/>
      <c r="C289" s="188" t="s">
        <v>472</v>
      </c>
      <c r="D289" s="188" t="s">
        <v>141</v>
      </c>
      <c r="E289" s="189" t="s">
        <v>473</v>
      </c>
      <c r="F289" s="190" t="s">
        <v>474</v>
      </c>
      <c r="G289" s="191" t="s">
        <v>171</v>
      </c>
      <c r="H289" s="192">
        <v>6</v>
      </c>
      <c r="I289" s="193"/>
      <c r="J289" s="194">
        <f>ROUND(I289*H289,2)</f>
        <v>0</v>
      </c>
      <c r="K289" s="190" t="s">
        <v>145</v>
      </c>
      <c r="L289" s="61"/>
      <c r="M289" s="195" t="s">
        <v>22</v>
      </c>
      <c r="N289" s="196" t="s">
        <v>46</v>
      </c>
      <c r="O289" s="42"/>
      <c r="P289" s="197">
        <f>O289*H289</f>
        <v>0</v>
      </c>
      <c r="Q289" s="197">
        <v>0.1554</v>
      </c>
      <c r="R289" s="197">
        <f>Q289*H289</f>
        <v>0.9324000000000001</v>
      </c>
      <c r="S289" s="197">
        <v>0</v>
      </c>
      <c r="T289" s="198">
        <f>S289*H289</f>
        <v>0</v>
      </c>
      <c r="AR289" s="24" t="s">
        <v>146</v>
      </c>
      <c r="AT289" s="24" t="s">
        <v>141</v>
      </c>
      <c r="AU289" s="24" t="s">
        <v>85</v>
      </c>
      <c r="AY289" s="24" t="s">
        <v>139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24" t="s">
        <v>24</v>
      </c>
      <c r="BK289" s="199">
        <f>ROUND(I289*H289,2)</f>
        <v>0</v>
      </c>
      <c r="BL289" s="24" t="s">
        <v>146</v>
      </c>
      <c r="BM289" s="24" t="s">
        <v>475</v>
      </c>
    </row>
    <row r="290" spans="2:51" s="12" customFormat="1" ht="12">
      <c r="B290" s="211"/>
      <c r="C290" s="212"/>
      <c r="D290" s="202" t="s">
        <v>148</v>
      </c>
      <c r="E290" s="213" t="s">
        <v>22</v>
      </c>
      <c r="F290" s="214" t="s">
        <v>173</v>
      </c>
      <c r="G290" s="212"/>
      <c r="H290" s="215">
        <v>6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148</v>
      </c>
      <c r="AU290" s="221" t="s">
        <v>85</v>
      </c>
      <c r="AV290" s="12" t="s">
        <v>85</v>
      </c>
      <c r="AW290" s="12" t="s">
        <v>39</v>
      </c>
      <c r="AX290" s="12" t="s">
        <v>24</v>
      </c>
      <c r="AY290" s="221" t="s">
        <v>139</v>
      </c>
    </row>
    <row r="291" spans="2:65" s="1" customFormat="1" ht="16.5" customHeight="1">
      <c r="B291" s="41"/>
      <c r="C291" s="233" t="s">
        <v>476</v>
      </c>
      <c r="D291" s="233" t="s">
        <v>254</v>
      </c>
      <c r="E291" s="234" t="s">
        <v>477</v>
      </c>
      <c r="F291" s="235" t="s">
        <v>478</v>
      </c>
      <c r="G291" s="236" t="s">
        <v>347</v>
      </c>
      <c r="H291" s="237">
        <v>6.06</v>
      </c>
      <c r="I291" s="238"/>
      <c r="J291" s="239">
        <f>ROUND(I291*H291,2)</f>
        <v>0</v>
      </c>
      <c r="K291" s="235" t="s">
        <v>145</v>
      </c>
      <c r="L291" s="240"/>
      <c r="M291" s="241" t="s">
        <v>22</v>
      </c>
      <c r="N291" s="242" t="s">
        <v>46</v>
      </c>
      <c r="O291" s="42"/>
      <c r="P291" s="197">
        <f>O291*H291</f>
        <v>0</v>
      </c>
      <c r="Q291" s="197">
        <v>0.055</v>
      </c>
      <c r="R291" s="197">
        <f>Q291*H291</f>
        <v>0.3333</v>
      </c>
      <c r="S291" s="197">
        <v>0</v>
      </c>
      <c r="T291" s="198">
        <f>S291*H291</f>
        <v>0</v>
      </c>
      <c r="AR291" s="24" t="s">
        <v>185</v>
      </c>
      <c r="AT291" s="24" t="s">
        <v>254</v>
      </c>
      <c r="AU291" s="24" t="s">
        <v>85</v>
      </c>
      <c r="AY291" s="24" t="s">
        <v>139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24" t="s">
        <v>24</v>
      </c>
      <c r="BK291" s="199">
        <f>ROUND(I291*H291,2)</f>
        <v>0</v>
      </c>
      <c r="BL291" s="24" t="s">
        <v>146</v>
      </c>
      <c r="BM291" s="24" t="s">
        <v>479</v>
      </c>
    </row>
    <row r="292" spans="2:51" s="12" customFormat="1" ht="12">
      <c r="B292" s="211"/>
      <c r="C292" s="212"/>
      <c r="D292" s="202" t="s">
        <v>148</v>
      </c>
      <c r="E292" s="213" t="s">
        <v>22</v>
      </c>
      <c r="F292" s="214" t="s">
        <v>480</v>
      </c>
      <c r="G292" s="212"/>
      <c r="H292" s="215">
        <v>6.06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148</v>
      </c>
      <c r="AU292" s="221" t="s">
        <v>85</v>
      </c>
      <c r="AV292" s="12" t="s">
        <v>85</v>
      </c>
      <c r="AW292" s="12" t="s">
        <v>39</v>
      </c>
      <c r="AX292" s="12" t="s">
        <v>24</v>
      </c>
      <c r="AY292" s="221" t="s">
        <v>139</v>
      </c>
    </row>
    <row r="293" spans="2:65" s="1" customFormat="1" ht="16.5" customHeight="1">
      <c r="B293" s="41"/>
      <c r="C293" s="188" t="s">
        <v>481</v>
      </c>
      <c r="D293" s="188" t="s">
        <v>141</v>
      </c>
      <c r="E293" s="189" t="s">
        <v>482</v>
      </c>
      <c r="F293" s="190" t="s">
        <v>483</v>
      </c>
      <c r="G293" s="191" t="s">
        <v>171</v>
      </c>
      <c r="H293" s="192">
        <v>5.1</v>
      </c>
      <c r="I293" s="193"/>
      <c r="J293" s="194">
        <f>ROUND(I293*H293,2)</f>
        <v>0</v>
      </c>
      <c r="K293" s="190" t="s">
        <v>145</v>
      </c>
      <c r="L293" s="61"/>
      <c r="M293" s="195" t="s">
        <v>22</v>
      </c>
      <c r="N293" s="196" t="s">
        <v>46</v>
      </c>
      <c r="O293" s="42"/>
      <c r="P293" s="197">
        <f>O293*H293</f>
        <v>0</v>
      </c>
      <c r="Q293" s="197">
        <v>0.10095</v>
      </c>
      <c r="R293" s="197">
        <f>Q293*H293</f>
        <v>0.514845</v>
      </c>
      <c r="S293" s="197">
        <v>0</v>
      </c>
      <c r="T293" s="198">
        <f>S293*H293</f>
        <v>0</v>
      </c>
      <c r="AR293" s="24" t="s">
        <v>146</v>
      </c>
      <c r="AT293" s="24" t="s">
        <v>141</v>
      </c>
      <c r="AU293" s="24" t="s">
        <v>85</v>
      </c>
      <c r="AY293" s="24" t="s">
        <v>139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24" t="s">
        <v>24</v>
      </c>
      <c r="BK293" s="199">
        <f>ROUND(I293*H293,2)</f>
        <v>0</v>
      </c>
      <c r="BL293" s="24" t="s">
        <v>146</v>
      </c>
      <c r="BM293" s="24" t="s">
        <v>484</v>
      </c>
    </row>
    <row r="294" spans="2:51" s="12" customFormat="1" ht="12">
      <c r="B294" s="211"/>
      <c r="C294" s="212"/>
      <c r="D294" s="202" t="s">
        <v>148</v>
      </c>
      <c r="E294" s="213" t="s">
        <v>22</v>
      </c>
      <c r="F294" s="214" t="s">
        <v>485</v>
      </c>
      <c r="G294" s="212"/>
      <c r="H294" s="215">
        <v>5.1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148</v>
      </c>
      <c r="AU294" s="221" t="s">
        <v>85</v>
      </c>
      <c r="AV294" s="12" t="s">
        <v>85</v>
      </c>
      <c r="AW294" s="12" t="s">
        <v>39</v>
      </c>
      <c r="AX294" s="12" t="s">
        <v>24</v>
      </c>
      <c r="AY294" s="221" t="s">
        <v>139</v>
      </c>
    </row>
    <row r="295" spans="2:65" s="1" customFormat="1" ht="25.5" customHeight="1">
      <c r="B295" s="41"/>
      <c r="C295" s="233" t="s">
        <v>486</v>
      </c>
      <c r="D295" s="233" t="s">
        <v>254</v>
      </c>
      <c r="E295" s="234" t="s">
        <v>487</v>
      </c>
      <c r="F295" s="235" t="s">
        <v>488</v>
      </c>
      <c r="G295" s="236" t="s">
        <v>347</v>
      </c>
      <c r="H295" s="237">
        <v>5.151</v>
      </c>
      <c r="I295" s="238"/>
      <c r="J295" s="239">
        <f>ROUND(I295*H295,2)</f>
        <v>0</v>
      </c>
      <c r="K295" s="235" t="s">
        <v>145</v>
      </c>
      <c r="L295" s="240"/>
      <c r="M295" s="241" t="s">
        <v>22</v>
      </c>
      <c r="N295" s="242" t="s">
        <v>46</v>
      </c>
      <c r="O295" s="42"/>
      <c r="P295" s="197">
        <f>O295*H295</f>
        <v>0</v>
      </c>
      <c r="Q295" s="197">
        <v>0.028</v>
      </c>
      <c r="R295" s="197">
        <f>Q295*H295</f>
        <v>0.144228</v>
      </c>
      <c r="S295" s="197">
        <v>0</v>
      </c>
      <c r="T295" s="198">
        <f>S295*H295</f>
        <v>0</v>
      </c>
      <c r="AR295" s="24" t="s">
        <v>185</v>
      </c>
      <c r="AT295" s="24" t="s">
        <v>254</v>
      </c>
      <c r="AU295" s="24" t="s">
        <v>85</v>
      </c>
      <c r="AY295" s="24" t="s">
        <v>139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24" t="s">
        <v>24</v>
      </c>
      <c r="BK295" s="199">
        <f>ROUND(I295*H295,2)</f>
        <v>0</v>
      </c>
      <c r="BL295" s="24" t="s">
        <v>146</v>
      </c>
      <c r="BM295" s="24" t="s">
        <v>489</v>
      </c>
    </row>
    <row r="296" spans="2:51" s="12" customFormat="1" ht="12">
      <c r="B296" s="211"/>
      <c r="C296" s="212"/>
      <c r="D296" s="202" t="s">
        <v>148</v>
      </c>
      <c r="E296" s="213" t="s">
        <v>22</v>
      </c>
      <c r="F296" s="214" t="s">
        <v>490</v>
      </c>
      <c r="G296" s="212"/>
      <c r="H296" s="215">
        <v>5.151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148</v>
      </c>
      <c r="AU296" s="221" t="s">
        <v>85</v>
      </c>
      <c r="AV296" s="12" t="s">
        <v>85</v>
      </c>
      <c r="AW296" s="12" t="s">
        <v>39</v>
      </c>
      <c r="AX296" s="12" t="s">
        <v>24</v>
      </c>
      <c r="AY296" s="221" t="s">
        <v>139</v>
      </c>
    </row>
    <row r="297" spans="2:65" s="1" customFormat="1" ht="16.5" customHeight="1">
      <c r="B297" s="41"/>
      <c r="C297" s="188" t="s">
        <v>491</v>
      </c>
      <c r="D297" s="188" t="s">
        <v>141</v>
      </c>
      <c r="E297" s="189" t="s">
        <v>492</v>
      </c>
      <c r="F297" s="190" t="s">
        <v>493</v>
      </c>
      <c r="G297" s="191" t="s">
        <v>171</v>
      </c>
      <c r="H297" s="192">
        <v>12</v>
      </c>
      <c r="I297" s="193"/>
      <c r="J297" s="194">
        <f>ROUND(I297*H297,2)</f>
        <v>0</v>
      </c>
      <c r="K297" s="190" t="s">
        <v>145</v>
      </c>
      <c r="L297" s="61"/>
      <c r="M297" s="195" t="s">
        <v>22</v>
      </c>
      <c r="N297" s="196" t="s">
        <v>46</v>
      </c>
      <c r="O297" s="42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24" t="s">
        <v>146</v>
      </c>
      <c r="AT297" s="24" t="s">
        <v>141</v>
      </c>
      <c r="AU297" s="24" t="s">
        <v>85</v>
      </c>
      <c r="AY297" s="24" t="s">
        <v>139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24" t="s">
        <v>24</v>
      </c>
      <c r="BK297" s="199">
        <f>ROUND(I297*H297,2)</f>
        <v>0</v>
      </c>
      <c r="BL297" s="24" t="s">
        <v>146</v>
      </c>
      <c r="BM297" s="24" t="s">
        <v>494</v>
      </c>
    </row>
    <row r="298" spans="2:51" s="12" customFormat="1" ht="12">
      <c r="B298" s="211"/>
      <c r="C298" s="212"/>
      <c r="D298" s="202" t="s">
        <v>148</v>
      </c>
      <c r="E298" s="213" t="s">
        <v>22</v>
      </c>
      <c r="F298" s="214" t="s">
        <v>495</v>
      </c>
      <c r="G298" s="212"/>
      <c r="H298" s="215">
        <v>12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148</v>
      </c>
      <c r="AU298" s="221" t="s">
        <v>85</v>
      </c>
      <c r="AV298" s="12" t="s">
        <v>85</v>
      </c>
      <c r="AW298" s="12" t="s">
        <v>39</v>
      </c>
      <c r="AX298" s="12" t="s">
        <v>24</v>
      </c>
      <c r="AY298" s="221" t="s">
        <v>139</v>
      </c>
    </row>
    <row r="299" spans="2:65" s="1" customFormat="1" ht="16.5" customHeight="1">
      <c r="B299" s="41"/>
      <c r="C299" s="188" t="s">
        <v>496</v>
      </c>
      <c r="D299" s="188" t="s">
        <v>141</v>
      </c>
      <c r="E299" s="189" t="s">
        <v>497</v>
      </c>
      <c r="F299" s="190" t="s">
        <v>498</v>
      </c>
      <c r="G299" s="191" t="s">
        <v>171</v>
      </c>
      <c r="H299" s="192">
        <v>12</v>
      </c>
      <c r="I299" s="193"/>
      <c r="J299" s="194">
        <f>ROUND(I299*H299,2)</f>
        <v>0</v>
      </c>
      <c r="K299" s="190" t="s">
        <v>145</v>
      </c>
      <c r="L299" s="61"/>
      <c r="M299" s="195" t="s">
        <v>22</v>
      </c>
      <c r="N299" s="196" t="s">
        <v>46</v>
      </c>
      <c r="O299" s="42"/>
      <c r="P299" s="197">
        <f>O299*H299</f>
        <v>0</v>
      </c>
      <c r="Q299" s="197">
        <v>0</v>
      </c>
      <c r="R299" s="197">
        <f>Q299*H299</f>
        <v>0</v>
      </c>
      <c r="S299" s="197">
        <v>0</v>
      </c>
      <c r="T299" s="198">
        <f>S299*H299</f>
        <v>0</v>
      </c>
      <c r="AR299" s="24" t="s">
        <v>146</v>
      </c>
      <c r="AT299" s="24" t="s">
        <v>141</v>
      </c>
      <c r="AU299" s="24" t="s">
        <v>85</v>
      </c>
      <c r="AY299" s="24" t="s">
        <v>139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24" t="s">
        <v>24</v>
      </c>
      <c r="BK299" s="199">
        <f>ROUND(I299*H299,2)</f>
        <v>0</v>
      </c>
      <c r="BL299" s="24" t="s">
        <v>146</v>
      </c>
      <c r="BM299" s="24" t="s">
        <v>499</v>
      </c>
    </row>
    <row r="300" spans="2:51" s="11" customFormat="1" ht="12">
      <c r="B300" s="200"/>
      <c r="C300" s="201"/>
      <c r="D300" s="202" t="s">
        <v>148</v>
      </c>
      <c r="E300" s="203" t="s">
        <v>22</v>
      </c>
      <c r="F300" s="204" t="s">
        <v>500</v>
      </c>
      <c r="G300" s="201"/>
      <c r="H300" s="203" t="s">
        <v>22</v>
      </c>
      <c r="I300" s="205"/>
      <c r="J300" s="201"/>
      <c r="K300" s="201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148</v>
      </c>
      <c r="AU300" s="210" t="s">
        <v>85</v>
      </c>
      <c r="AV300" s="11" t="s">
        <v>24</v>
      </c>
      <c r="AW300" s="11" t="s">
        <v>39</v>
      </c>
      <c r="AX300" s="11" t="s">
        <v>75</v>
      </c>
      <c r="AY300" s="210" t="s">
        <v>139</v>
      </c>
    </row>
    <row r="301" spans="2:51" s="11" customFormat="1" ht="12">
      <c r="B301" s="200"/>
      <c r="C301" s="201"/>
      <c r="D301" s="202" t="s">
        <v>148</v>
      </c>
      <c r="E301" s="203" t="s">
        <v>22</v>
      </c>
      <c r="F301" s="204" t="s">
        <v>501</v>
      </c>
      <c r="G301" s="201"/>
      <c r="H301" s="203" t="s">
        <v>22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148</v>
      </c>
      <c r="AU301" s="210" t="s">
        <v>85</v>
      </c>
      <c r="AV301" s="11" t="s">
        <v>24</v>
      </c>
      <c r="AW301" s="11" t="s">
        <v>39</v>
      </c>
      <c r="AX301" s="11" t="s">
        <v>75</v>
      </c>
      <c r="AY301" s="210" t="s">
        <v>139</v>
      </c>
    </row>
    <row r="302" spans="2:51" s="12" customFormat="1" ht="12">
      <c r="B302" s="211"/>
      <c r="C302" s="212"/>
      <c r="D302" s="202" t="s">
        <v>148</v>
      </c>
      <c r="E302" s="213" t="s">
        <v>22</v>
      </c>
      <c r="F302" s="214" t="s">
        <v>495</v>
      </c>
      <c r="G302" s="212"/>
      <c r="H302" s="215">
        <v>12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148</v>
      </c>
      <c r="AU302" s="221" t="s">
        <v>85</v>
      </c>
      <c r="AV302" s="12" t="s">
        <v>85</v>
      </c>
      <c r="AW302" s="12" t="s">
        <v>39</v>
      </c>
      <c r="AX302" s="12" t="s">
        <v>24</v>
      </c>
      <c r="AY302" s="221" t="s">
        <v>139</v>
      </c>
    </row>
    <row r="303" spans="2:65" s="1" customFormat="1" ht="16.5" customHeight="1">
      <c r="B303" s="41"/>
      <c r="C303" s="188" t="s">
        <v>502</v>
      </c>
      <c r="D303" s="188" t="s">
        <v>141</v>
      </c>
      <c r="E303" s="189" t="s">
        <v>503</v>
      </c>
      <c r="F303" s="190" t="s">
        <v>504</v>
      </c>
      <c r="G303" s="191" t="s">
        <v>171</v>
      </c>
      <c r="H303" s="192">
        <v>23.93</v>
      </c>
      <c r="I303" s="193"/>
      <c r="J303" s="194">
        <f>ROUND(I303*H303,2)</f>
        <v>0</v>
      </c>
      <c r="K303" s="190" t="s">
        <v>145</v>
      </c>
      <c r="L303" s="61"/>
      <c r="M303" s="195" t="s">
        <v>22</v>
      </c>
      <c r="N303" s="196" t="s">
        <v>46</v>
      </c>
      <c r="O303" s="42"/>
      <c r="P303" s="197">
        <f>O303*H303</f>
        <v>0</v>
      </c>
      <c r="Q303" s="197">
        <v>2E-05</v>
      </c>
      <c r="R303" s="197">
        <f>Q303*H303</f>
        <v>0.00047860000000000003</v>
      </c>
      <c r="S303" s="197">
        <v>0</v>
      </c>
      <c r="T303" s="198">
        <f>S303*H303</f>
        <v>0</v>
      </c>
      <c r="AR303" s="24" t="s">
        <v>146</v>
      </c>
      <c r="AT303" s="24" t="s">
        <v>141</v>
      </c>
      <c r="AU303" s="24" t="s">
        <v>85</v>
      </c>
      <c r="AY303" s="24" t="s">
        <v>139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24" t="s">
        <v>24</v>
      </c>
      <c r="BK303" s="199">
        <f>ROUND(I303*H303,2)</f>
        <v>0</v>
      </c>
      <c r="BL303" s="24" t="s">
        <v>146</v>
      </c>
      <c r="BM303" s="24" t="s">
        <v>505</v>
      </c>
    </row>
    <row r="304" spans="2:51" s="11" customFormat="1" ht="12">
      <c r="B304" s="200"/>
      <c r="C304" s="201"/>
      <c r="D304" s="202" t="s">
        <v>148</v>
      </c>
      <c r="E304" s="203" t="s">
        <v>22</v>
      </c>
      <c r="F304" s="204" t="s">
        <v>506</v>
      </c>
      <c r="G304" s="201"/>
      <c r="H304" s="203" t="s">
        <v>22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148</v>
      </c>
      <c r="AU304" s="210" t="s">
        <v>85</v>
      </c>
      <c r="AV304" s="11" t="s">
        <v>24</v>
      </c>
      <c r="AW304" s="11" t="s">
        <v>39</v>
      </c>
      <c r="AX304" s="11" t="s">
        <v>75</v>
      </c>
      <c r="AY304" s="210" t="s">
        <v>139</v>
      </c>
    </row>
    <row r="305" spans="2:51" s="11" customFormat="1" ht="12">
      <c r="B305" s="200"/>
      <c r="C305" s="201"/>
      <c r="D305" s="202" t="s">
        <v>148</v>
      </c>
      <c r="E305" s="203" t="s">
        <v>22</v>
      </c>
      <c r="F305" s="204" t="s">
        <v>507</v>
      </c>
      <c r="G305" s="201"/>
      <c r="H305" s="203" t="s">
        <v>22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148</v>
      </c>
      <c r="AU305" s="210" t="s">
        <v>85</v>
      </c>
      <c r="AV305" s="11" t="s">
        <v>24</v>
      </c>
      <c r="AW305" s="11" t="s">
        <v>39</v>
      </c>
      <c r="AX305" s="11" t="s">
        <v>75</v>
      </c>
      <c r="AY305" s="210" t="s">
        <v>139</v>
      </c>
    </row>
    <row r="306" spans="2:51" s="12" customFormat="1" ht="12">
      <c r="B306" s="211"/>
      <c r="C306" s="212"/>
      <c r="D306" s="202" t="s">
        <v>148</v>
      </c>
      <c r="E306" s="213" t="s">
        <v>22</v>
      </c>
      <c r="F306" s="214" t="s">
        <v>508</v>
      </c>
      <c r="G306" s="212"/>
      <c r="H306" s="215">
        <v>3.44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148</v>
      </c>
      <c r="AU306" s="221" t="s">
        <v>85</v>
      </c>
      <c r="AV306" s="12" t="s">
        <v>85</v>
      </c>
      <c r="AW306" s="12" t="s">
        <v>39</v>
      </c>
      <c r="AX306" s="12" t="s">
        <v>75</v>
      </c>
      <c r="AY306" s="221" t="s">
        <v>139</v>
      </c>
    </row>
    <row r="307" spans="2:51" s="12" customFormat="1" ht="12">
      <c r="B307" s="211"/>
      <c r="C307" s="212"/>
      <c r="D307" s="202" t="s">
        <v>148</v>
      </c>
      <c r="E307" s="213" t="s">
        <v>22</v>
      </c>
      <c r="F307" s="214" t="s">
        <v>509</v>
      </c>
      <c r="G307" s="212"/>
      <c r="H307" s="215">
        <v>20.49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148</v>
      </c>
      <c r="AU307" s="221" t="s">
        <v>85</v>
      </c>
      <c r="AV307" s="12" t="s">
        <v>85</v>
      </c>
      <c r="AW307" s="12" t="s">
        <v>39</v>
      </c>
      <c r="AX307" s="12" t="s">
        <v>75</v>
      </c>
      <c r="AY307" s="221" t="s">
        <v>139</v>
      </c>
    </row>
    <row r="308" spans="2:51" s="13" customFormat="1" ht="12">
      <c r="B308" s="222"/>
      <c r="C308" s="223"/>
      <c r="D308" s="202" t="s">
        <v>148</v>
      </c>
      <c r="E308" s="224" t="s">
        <v>22</v>
      </c>
      <c r="F308" s="225" t="s">
        <v>158</v>
      </c>
      <c r="G308" s="223"/>
      <c r="H308" s="226">
        <v>23.93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148</v>
      </c>
      <c r="AU308" s="232" t="s">
        <v>85</v>
      </c>
      <c r="AV308" s="13" t="s">
        <v>146</v>
      </c>
      <c r="AW308" s="13" t="s">
        <v>39</v>
      </c>
      <c r="AX308" s="13" t="s">
        <v>24</v>
      </c>
      <c r="AY308" s="232" t="s">
        <v>139</v>
      </c>
    </row>
    <row r="309" spans="2:65" s="1" customFormat="1" ht="25.5" customHeight="1">
      <c r="B309" s="41"/>
      <c r="C309" s="188" t="s">
        <v>510</v>
      </c>
      <c r="D309" s="188" t="s">
        <v>141</v>
      </c>
      <c r="E309" s="189" t="s">
        <v>511</v>
      </c>
      <c r="F309" s="190" t="s">
        <v>512</v>
      </c>
      <c r="G309" s="191" t="s">
        <v>144</v>
      </c>
      <c r="H309" s="192">
        <v>40</v>
      </c>
      <c r="I309" s="193"/>
      <c r="J309" s="194">
        <f>ROUND(I309*H309,2)</f>
        <v>0</v>
      </c>
      <c r="K309" s="190" t="s">
        <v>145</v>
      </c>
      <c r="L309" s="61"/>
      <c r="M309" s="195" t="s">
        <v>22</v>
      </c>
      <c r="N309" s="196" t="s">
        <v>46</v>
      </c>
      <c r="O309" s="42"/>
      <c r="P309" s="197">
        <f>O309*H309</f>
        <v>0</v>
      </c>
      <c r="Q309" s="197">
        <v>0.00013</v>
      </c>
      <c r="R309" s="197">
        <f>Q309*H309</f>
        <v>0.0052</v>
      </c>
      <c r="S309" s="197">
        <v>0</v>
      </c>
      <c r="T309" s="198">
        <f>S309*H309</f>
        <v>0</v>
      </c>
      <c r="AR309" s="24" t="s">
        <v>146</v>
      </c>
      <c r="AT309" s="24" t="s">
        <v>141</v>
      </c>
      <c r="AU309" s="24" t="s">
        <v>85</v>
      </c>
      <c r="AY309" s="24" t="s">
        <v>139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24" t="s">
        <v>24</v>
      </c>
      <c r="BK309" s="199">
        <f>ROUND(I309*H309,2)</f>
        <v>0</v>
      </c>
      <c r="BL309" s="24" t="s">
        <v>146</v>
      </c>
      <c r="BM309" s="24" t="s">
        <v>513</v>
      </c>
    </row>
    <row r="310" spans="2:51" s="12" customFormat="1" ht="12">
      <c r="B310" s="211"/>
      <c r="C310" s="212"/>
      <c r="D310" s="202" t="s">
        <v>148</v>
      </c>
      <c r="E310" s="213" t="s">
        <v>22</v>
      </c>
      <c r="F310" s="214" t="s">
        <v>514</v>
      </c>
      <c r="G310" s="212"/>
      <c r="H310" s="215">
        <v>40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148</v>
      </c>
      <c r="AU310" s="221" t="s">
        <v>85</v>
      </c>
      <c r="AV310" s="12" t="s">
        <v>85</v>
      </c>
      <c r="AW310" s="12" t="s">
        <v>39</v>
      </c>
      <c r="AX310" s="12" t="s">
        <v>24</v>
      </c>
      <c r="AY310" s="221" t="s">
        <v>139</v>
      </c>
    </row>
    <row r="311" spans="2:65" s="1" customFormat="1" ht="16.5" customHeight="1">
      <c r="B311" s="41"/>
      <c r="C311" s="188" t="s">
        <v>515</v>
      </c>
      <c r="D311" s="188" t="s">
        <v>141</v>
      </c>
      <c r="E311" s="189" t="s">
        <v>516</v>
      </c>
      <c r="F311" s="190" t="s">
        <v>517</v>
      </c>
      <c r="G311" s="191" t="s">
        <v>144</v>
      </c>
      <c r="H311" s="192">
        <v>42.15</v>
      </c>
      <c r="I311" s="193"/>
      <c r="J311" s="194">
        <f>ROUND(I311*H311,2)</f>
        <v>0</v>
      </c>
      <c r="K311" s="190" t="s">
        <v>145</v>
      </c>
      <c r="L311" s="61"/>
      <c r="M311" s="195" t="s">
        <v>22</v>
      </c>
      <c r="N311" s="196" t="s">
        <v>46</v>
      </c>
      <c r="O311" s="42"/>
      <c r="P311" s="197">
        <f>O311*H311</f>
        <v>0</v>
      </c>
      <c r="Q311" s="197">
        <v>4E-05</v>
      </c>
      <c r="R311" s="197">
        <f>Q311*H311</f>
        <v>0.001686</v>
      </c>
      <c r="S311" s="197">
        <v>0</v>
      </c>
      <c r="T311" s="198">
        <f>S311*H311</f>
        <v>0</v>
      </c>
      <c r="AR311" s="24" t="s">
        <v>146</v>
      </c>
      <c r="AT311" s="24" t="s">
        <v>141</v>
      </c>
      <c r="AU311" s="24" t="s">
        <v>85</v>
      </c>
      <c r="AY311" s="24" t="s">
        <v>139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24" t="s">
        <v>24</v>
      </c>
      <c r="BK311" s="199">
        <f>ROUND(I311*H311,2)</f>
        <v>0</v>
      </c>
      <c r="BL311" s="24" t="s">
        <v>146</v>
      </c>
      <c r="BM311" s="24" t="s">
        <v>518</v>
      </c>
    </row>
    <row r="312" spans="2:51" s="12" customFormat="1" ht="12">
      <c r="B312" s="211"/>
      <c r="C312" s="212"/>
      <c r="D312" s="202" t="s">
        <v>148</v>
      </c>
      <c r="E312" s="213" t="s">
        <v>22</v>
      </c>
      <c r="F312" s="214" t="s">
        <v>519</v>
      </c>
      <c r="G312" s="212"/>
      <c r="H312" s="215">
        <v>42.15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148</v>
      </c>
      <c r="AU312" s="221" t="s">
        <v>85</v>
      </c>
      <c r="AV312" s="12" t="s">
        <v>85</v>
      </c>
      <c r="AW312" s="12" t="s">
        <v>39</v>
      </c>
      <c r="AX312" s="12" t="s">
        <v>24</v>
      </c>
      <c r="AY312" s="221" t="s">
        <v>139</v>
      </c>
    </row>
    <row r="313" spans="2:65" s="1" customFormat="1" ht="25.5" customHeight="1">
      <c r="B313" s="41"/>
      <c r="C313" s="188" t="s">
        <v>520</v>
      </c>
      <c r="D313" s="188" t="s">
        <v>141</v>
      </c>
      <c r="E313" s="189" t="s">
        <v>521</v>
      </c>
      <c r="F313" s="190" t="s">
        <v>522</v>
      </c>
      <c r="G313" s="191" t="s">
        <v>144</v>
      </c>
      <c r="H313" s="192">
        <v>4.348</v>
      </c>
      <c r="I313" s="193"/>
      <c r="J313" s="194">
        <f>ROUND(I313*H313,2)</f>
        <v>0</v>
      </c>
      <c r="K313" s="190" t="s">
        <v>145</v>
      </c>
      <c r="L313" s="61"/>
      <c r="M313" s="195" t="s">
        <v>22</v>
      </c>
      <c r="N313" s="196" t="s">
        <v>46</v>
      </c>
      <c r="O313" s="42"/>
      <c r="P313" s="197">
        <f>O313*H313</f>
        <v>0</v>
      </c>
      <c r="Q313" s="197">
        <v>0.00063</v>
      </c>
      <c r="R313" s="197">
        <f>Q313*H313</f>
        <v>0.00273924</v>
      </c>
      <c r="S313" s="197">
        <v>0</v>
      </c>
      <c r="T313" s="198">
        <f>S313*H313</f>
        <v>0</v>
      </c>
      <c r="AR313" s="24" t="s">
        <v>146</v>
      </c>
      <c r="AT313" s="24" t="s">
        <v>141</v>
      </c>
      <c r="AU313" s="24" t="s">
        <v>85</v>
      </c>
      <c r="AY313" s="24" t="s">
        <v>139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24" t="s">
        <v>24</v>
      </c>
      <c r="BK313" s="199">
        <f>ROUND(I313*H313,2)</f>
        <v>0</v>
      </c>
      <c r="BL313" s="24" t="s">
        <v>146</v>
      </c>
      <c r="BM313" s="24" t="s">
        <v>523</v>
      </c>
    </row>
    <row r="314" spans="2:51" s="12" customFormat="1" ht="12">
      <c r="B314" s="211"/>
      <c r="C314" s="212"/>
      <c r="D314" s="202" t="s">
        <v>148</v>
      </c>
      <c r="E314" s="213" t="s">
        <v>22</v>
      </c>
      <c r="F314" s="214" t="s">
        <v>524</v>
      </c>
      <c r="G314" s="212"/>
      <c r="H314" s="215">
        <v>1.408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148</v>
      </c>
      <c r="AU314" s="221" t="s">
        <v>85</v>
      </c>
      <c r="AV314" s="12" t="s">
        <v>85</v>
      </c>
      <c r="AW314" s="12" t="s">
        <v>39</v>
      </c>
      <c r="AX314" s="12" t="s">
        <v>75</v>
      </c>
      <c r="AY314" s="221" t="s">
        <v>139</v>
      </c>
    </row>
    <row r="315" spans="2:51" s="12" customFormat="1" ht="12">
      <c r="B315" s="211"/>
      <c r="C315" s="212"/>
      <c r="D315" s="202" t="s">
        <v>148</v>
      </c>
      <c r="E315" s="213" t="s">
        <v>22</v>
      </c>
      <c r="F315" s="214" t="s">
        <v>525</v>
      </c>
      <c r="G315" s="212"/>
      <c r="H315" s="215">
        <v>2.94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148</v>
      </c>
      <c r="AU315" s="221" t="s">
        <v>85</v>
      </c>
      <c r="AV315" s="12" t="s">
        <v>85</v>
      </c>
      <c r="AW315" s="12" t="s">
        <v>39</v>
      </c>
      <c r="AX315" s="12" t="s">
        <v>75</v>
      </c>
      <c r="AY315" s="221" t="s">
        <v>139</v>
      </c>
    </row>
    <row r="316" spans="2:51" s="13" customFormat="1" ht="12">
      <c r="B316" s="222"/>
      <c r="C316" s="223"/>
      <c r="D316" s="202" t="s">
        <v>148</v>
      </c>
      <c r="E316" s="224" t="s">
        <v>22</v>
      </c>
      <c r="F316" s="225" t="s">
        <v>158</v>
      </c>
      <c r="G316" s="223"/>
      <c r="H316" s="226">
        <v>4.348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148</v>
      </c>
      <c r="AU316" s="232" t="s">
        <v>85</v>
      </c>
      <c r="AV316" s="13" t="s">
        <v>146</v>
      </c>
      <c r="AW316" s="13" t="s">
        <v>39</v>
      </c>
      <c r="AX316" s="13" t="s">
        <v>24</v>
      </c>
      <c r="AY316" s="232" t="s">
        <v>139</v>
      </c>
    </row>
    <row r="317" spans="2:65" s="1" customFormat="1" ht="16.5" customHeight="1">
      <c r="B317" s="41"/>
      <c r="C317" s="188" t="s">
        <v>526</v>
      </c>
      <c r="D317" s="188" t="s">
        <v>141</v>
      </c>
      <c r="E317" s="189" t="s">
        <v>527</v>
      </c>
      <c r="F317" s="190" t="s">
        <v>528</v>
      </c>
      <c r="G317" s="191" t="s">
        <v>182</v>
      </c>
      <c r="H317" s="192">
        <v>7.376</v>
      </c>
      <c r="I317" s="193"/>
      <c r="J317" s="194">
        <f>ROUND(I317*H317,2)</f>
        <v>0</v>
      </c>
      <c r="K317" s="190" t="s">
        <v>145</v>
      </c>
      <c r="L317" s="61"/>
      <c r="M317" s="195" t="s">
        <v>22</v>
      </c>
      <c r="N317" s="196" t="s">
        <v>46</v>
      </c>
      <c r="O317" s="42"/>
      <c r="P317" s="197">
        <f>O317*H317</f>
        <v>0</v>
      </c>
      <c r="Q317" s="197">
        <v>0</v>
      </c>
      <c r="R317" s="197">
        <f>Q317*H317</f>
        <v>0</v>
      </c>
      <c r="S317" s="197">
        <v>2</v>
      </c>
      <c r="T317" s="198">
        <f>S317*H317</f>
        <v>14.752</v>
      </c>
      <c r="AR317" s="24" t="s">
        <v>146</v>
      </c>
      <c r="AT317" s="24" t="s">
        <v>141</v>
      </c>
      <c r="AU317" s="24" t="s">
        <v>85</v>
      </c>
      <c r="AY317" s="24" t="s">
        <v>139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24" t="s">
        <v>24</v>
      </c>
      <c r="BK317" s="199">
        <f>ROUND(I317*H317,2)</f>
        <v>0</v>
      </c>
      <c r="BL317" s="24" t="s">
        <v>146</v>
      </c>
      <c r="BM317" s="24" t="s">
        <v>529</v>
      </c>
    </row>
    <row r="318" spans="2:51" s="11" customFormat="1" ht="12">
      <c r="B318" s="200"/>
      <c r="C318" s="201"/>
      <c r="D318" s="202" t="s">
        <v>148</v>
      </c>
      <c r="E318" s="203" t="s">
        <v>22</v>
      </c>
      <c r="F318" s="204" t="s">
        <v>506</v>
      </c>
      <c r="G318" s="201"/>
      <c r="H318" s="203" t="s">
        <v>22</v>
      </c>
      <c r="I318" s="205"/>
      <c r="J318" s="201"/>
      <c r="K318" s="201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148</v>
      </c>
      <c r="AU318" s="210" t="s">
        <v>85</v>
      </c>
      <c r="AV318" s="11" t="s">
        <v>24</v>
      </c>
      <c r="AW318" s="11" t="s">
        <v>39</v>
      </c>
      <c r="AX318" s="11" t="s">
        <v>75</v>
      </c>
      <c r="AY318" s="210" t="s">
        <v>139</v>
      </c>
    </row>
    <row r="319" spans="2:51" s="11" customFormat="1" ht="12">
      <c r="B319" s="200"/>
      <c r="C319" s="201"/>
      <c r="D319" s="202" t="s">
        <v>148</v>
      </c>
      <c r="E319" s="203" t="s">
        <v>22</v>
      </c>
      <c r="F319" s="204" t="s">
        <v>530</v>
      </c>
      <c r="G319" s="201"/>
      <c r="H319" s="203" t="s">
        <v>22</v>
      </c>
      <c r="I319" s="205"/>
      <c r="J319" s="201"/>
      <c r="K319" s="201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148</v>
      </c>
      <c r="AU319" s="210" t="s">
        <v>85</v>
      </c>
      <c r="AV319" s="11" t="s">
        <v>24</v>
      </c>
      <c r="AW319" s="11" t="s">
        <v>39</v>
      </c>
      <c r="AX319" s="11" t="s">
        <v>75</v>
      </c>
      <c r="AY319" s="210" t="s">
        <v>139</v>
      </c>
    </row>
    <row r="320" spans="2:51" s="12" customFormat="1" ht="12">
      <c r="B320" s="211"/>
      <c r="C320" s="212"/>
      <c r="D320" s="202" t="s">
        <v>148</v>
      </c>
      <c r="E320" s="213" t="s">
        <v>22</v>
      </c>
      <c r="F320" s="214" t="s">
        <v>531</v>
      </c>
      <c r="G320" s="212"/>
      <c r="H320" s="215">
        <v>7.376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148</v>
      </c>
      <c r="AU320" s="221" t="s">
        <v>85</v>
      </c>
      <c r="AV320" s="12" t="s">
        <v>85</v>
      </c>
      <c r="AW320" s="12" t="s">
        <v>39</v>
      </c>
      <c r="AX320" s="12" t="s">
        <v>24</v>
      </c>
      <c r="AY320" s="221" t="s">
        <v>139</v>
      </c>
    </row>
    <row r="321" spans="2:65" s="1" customFormat="1" ht="16.5" customHeight="1">
      <c r="B321" s="41"/>
      <c r="C321" s="188" t="s">
        <v>532</v>
      </c>
      <c r="D321" s="188" t="s">
        <v>141</v>
      </c>
      <c r="E321" s="189" t="s">
        <v>533</v>
      </c>
      <c r="F321" s="190" t="s">
        <v>534</v>
      </c>
      <c r="G321" s="191" t="s">
        <v>182</v>
      </c>
      <c r="H321" s="192">
        <v>28.174</v>
      </c>
      <c r="I321" s="193"/>
      <c r="J321" s="194">
        <f>ROUND(I321*H321,2)</f>
        <v>0</v>
      </c>
      <c r="K321" s="190" t="s">
        <v>145</v>
      </c>
      <c r="L321" s="61"/>
      <c r="M321" s="195" t="s">
        <v>22</v>
      </c>
      <c r="N321" s="196" t="s">
        <v>46</v>
      </c>
      <c r="O321" s="42"/>
      <c r="P321" s="197">
        <f>O321*H321</f>
        <v>0</v>
      </c>
      <c r="Q321" s="197">
        <v>0</v>
      </c>
      <c r="R321" s="197">
        <f>Q321*H321</f>
        <v>0</v>
      </c>
      <c r="S321" s="197">
        <v>1.8</v>
      </c>
      <c r="T321" s="198">
        <f>S321*H321</f>
        <v>50.7132</v>
      </c>
      <c r="AR321" s="24" t="s">
        <v>146</v>
      </c>
      <c r="AT321" s="24" t="s">
        <v>141</v>
      </c>
      <c r="AU321" s="24" t="s">
        <v>85</v>
      </c>
      <c r="AY321" s="24" t="s">
        <v>139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24" t="s">
        <v>24</v>
      </c>
      <c r="BK321" s="199">
        <f>ROUND(I321*H321,2)</f>
        <v>0</v>
      </c>
      <c r="BL321" s="24" t="s">
        <v>146</v>
      </c>
      <c r="BM321" s="24" t="s">
        <v>535</v>
      </c>
    </row>
    <row r="322" spans="2:51" s="11" customFormat="1" ht="12">
      <c r="B322" s="200"/>
      <c r="C322" s="201"/>
      <c r="D322" s="202" t="s">
        <v>148</v>
      </c>
      <c r="E322" s="203" t="s">
        <v>22</v>
      </c>
      <c r="F322" s="204" t="s">
        <v>536</v>
      </c>
      <c r="G322" s="201"/>
      <c r="H322" s="203" t="s">
        <v>22</v>
      </c>
      <c r="I322" s="205"/>
      <c r="J322" s="201"/>
      <c r="K322" s="201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148</v>
      </c>
      <c r="AU322" s="210" t="s">
        <v>85</v>
      </c>
      <c r="AV322" s="11" t="s">
        <v>24</v>
      </c>
      <c r="AW322" s="11" t="s">
        <v>39</v>
      </c>
      <c r="AX322" s="11" t="s">
        <v>75</v>
      </c>
      <c r="AY322" s="210" t="s">
        <v>139</v>
      </c>
    </row>
    <row r="323" spans="2:51" s="11" customFormat="1" ht="12">
      <c r="B323" s="200"/>
      <c r="C323" s="201"/>
      <c r="D323" s="202" t="s">
        <v>148</v>
      </c>
      <c r="E323" s="203" t="s">
        <v>22</v>
      </c>
      <c r="F323" s="204" t="s">
        <v>537</v>
      </c>
      <c r="G323" s="201"/>
      <c r="H323" s="203" t="s">
        <v>22</v>
      </c>
      <c r="I323" s="205"/>
      <c r="J323" s="201"/>
      <c r="K323" s="201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148</v>
      </c>
      <c r="AU323" s="210" t="s">
        <v>85</v>
      </c>
      <c r="AV323" s="11" t="s">
        <v>24</v>
      </c>
      <c r="AW323" s="11" t="s">
        <v>39</v>
      </c>
      <c r="AX323" s="11" t="s">
        <v>75</v>
      </c>
      <c r="AY323" s="210" t="s">
        <v>139</v>
      </c>
    </row>
    <row r="324" spans="2:51" s="11" customFormat="1" ht="12">
      <c r="B324" s="200"/>
      <c r="C324" s="201"/>
      <c r="D324" s="202" t="s">
        <v>148</v>
      </c>
      <c r="E324" s="203" t="s">
        <v>22</v>
      </c>
      <c r="F324" s="204" t="s">
        <v>150</v>
      </c>
      <c r="G324" s="201"/>
      <c r="H324" s="203" t="s">
        <v>22</v>
      </c>
      <c r="I324" s="205"/>
      <c r="J324" s="201"/>
      <c r="K324" s="201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148</v>
      </c>
      <c r="AU324" s="210" t="s">
        <v>85</v>
      </c>
      <c r="AV324" s="11" t="s">
        <v>24</v>
      </c>
      <c r="AW324" s="11" t="s">
        <v>39</v>
      </c>
      <c r="AX324" s="11" t="s">
        <v>75</v>
      </c>
      <c r="AY324" s="210" t="s">
        <v>139</v>
      </c>
    </row>
    <row r="325" spans="2:51" s="12" customFormat="1" ht="12">
      <c r="B325" s="211"/>
      <c r="C325" s="212"/>
      <c r="D325" s="202" t="s">
        <v>148</v>
      </c>
      <c r="E325" s="213" t="s">
        <v>22</v>
      </c>
      <c r="F325" s="214" t="s">
        <v>538</v>
      </c>
      <c r="G325" s="212"/>
      <c r="H325" s="215">
        <v>28.174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148</v>
      </c>
      <c r="AU325" s="221" t="s">
        <v>85</v>
      </c>
      <c r="AV325" s="12" t="s">
        <v>85</v>
      </c>
      <c r="AW325" s="12" t="s">
        <v>39</v>
      </c>
      <c r="AX325" s="12" t="s">
        <v>24</v>
      </c>
      <c r="AY325" s="221" t="s">
        <v>139</v>
      </c>
    </row>
    <row r="326" spans="2:65" s="1" customFormat="1" ht="16.5" customHeight="1">
      <c r="B326" s="41"/>
      <c r="C326" s="188" t="s">
        <v>539</v>
      </c>
      <c r="D326" s="188" t="s">
        <v>141</v>
      </c>
      <c r="E326" s="189" t="s">
        <v>540</v>
      </c>
      <c r="F326" s="190" t="s">
        <v>541</v>
      </c>
      <c r="G326" s="191" t="s">
        <v>182</v>
      </c>
      <c r="H326" s="192">
        <v>0.65</v>
      </c>
      <c r="I326" s="193"/>
      <c r="J326" s="194">
        <f>ROUND(I326*H326,2)</f>
        <v>0</v>
      </c>
      <c r="K326" s="190" t="s">
        <v>145</v>
      </c>
      <c r="L326" s="61"/>
      <c r="M326" s="195" t="s">
        <v>22</v>
      </c>
      <c r="N326" s="196" t="s">
        <v>46</v>
      </c>
      <c r="O326" s="42"/>
      <c r="P326" s="197">
        <f>O326*H326</f>
        <v>0</v>
      </c>
      <c r="Q326" s="197">
        <v>0</v>
      </c>
      <c r="R326" s="197">
        <f>Q326*H326</f>
        <v>0</v>
      </c>
      <c r="S326" s="197">
        <v>2.2</v>
      </c>
      <c r="T326" s="198">
        <f>S326*H326</f>
        <v>1.4300000000000002</v>
      </c>
      <c r="AR326" s="24" t="s">
        <v>146</v>
      </c>
      <c r="AT326" s="24" t="s">
        <v>141</v>
      </c>
      <c r="AU326" s="24" t="s">
        <v>85</v>
      </c>
      <c r="AY326" s="24" t="s">
        <v>139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24" t="s">
        <v>24</v>
      </c>
      <c r="BK326" s="199">
        <f>ROUND(I326*H326,2)</f>
        <v>0</v>
      </c>
      <c r="BL326" s="24" t="s">
        <v>146</v>
      </c>
      <c r="BM326" s="24" t="s">
        <v>542</v>
      </c>
    </row>
    <row r="327" spans="2:51" s="12" customFormat="1" ht="12">
      <c r="B327" s="211"/>
      <c r="C327" s="212"/>
      <c r="D327" s="202" t="s">
        <v>148</v>
      </c>
      <c r="E327" s="213" t="s">
        <v>22</v>
      </c>
      <c r="F327" s="214" t="s">
        <v>310</v>
      </c>
      <c r="G327" s="212"/>
      <c r="H327" s="215">
        <v>0.3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148</v>
      </c>
      <c r="AU327" s="221" t="s">
        <v>85</v>
      </c>
      <c r="AV327" s="12" t="s">
        <v>85</v>
      </c>
      <c r="AW327" s="12" t="s">
        <v>39</v>
      </c>
      <c r="AX327" s="12" t="s">
        <v>75</v>
      </c>
      <c r="AY327" s="221" t="s">
        <v>139</v>
      </c>
    </row>
    <row r="328" spans="2:51" s="12" customFormat="1" ht="12">
      <c r="B328" s="211"/>
      <c r="C328" s="212"/>
      <c r="D328" s="202" t="s">
        <v>148</v>
      </c>
      <c r="E328" s="213" t="s">
        <v>22</v>
      </c>
      <c r="F328" s="214" t="s">
        <v>311</v>
      </c>
      <c r="G328" s="212"/>
      <c r="H328" s="215">
        <v>0.35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148</v>
      </c>
      <c r="AU328" s="221" t="s">
        <v>85</v>
      </c>
      <c r="AV328" s="12" t="s">
        <v>85</v>
      </c>
      <c r="AW328" s="12" t="s">
        <v>39</v>
      </c>
      <c r="AX328" s="12" t="s">
        <v>75</v>
      </c>
      <c r="AY328" s="221" t="s">
        <v>139</v>
      </c>
    </row>
    <row r="329" spans="2:51" s="13" customFormat="1" ht="12">
      <c r="B329" s="222"/>
      <c r="C329" s="223"/>
      <c r="D329" s="202" t="s">
        <v>148</v>
      </c>
      <c r="E329" s="224" t="s">
        <v>22</v>
      </c>
      <c r="F329" s="225" t="s">
        <v>158</v>
      </c>
      <c r="G329" s="223"/>
      <c r="H329" s="226">
        <v>0.65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148</v>
      </c>
      <c r="AU329" s="232" t="s">
        <v>85</v>
      </c>
      <c r="AV329" s="13" t="s">
        <v>146</v>
      </c>
      <c r="AW329" s="13" t="s">
        <v>39</v>
      </c>
      <c r="AX329" s="13" t="s">
        <v>24</v>
      </c>
      <c r="AY329" s="232" t="s">
        <v>139</v>
      </c>
    </row>
    <row r="330" spans="2:65" s="1" customFormat="1" ht="16.5" customHeight="1">
      <c r="B330" s="41"/>
      <c r="C330" s="188" t="s">
        <v>543</v>
      </c>
      <c r="D330" s="188" t="s">
        <v>141</v>
      </c>
      <c r="E330" s="189" t="s">
        <v>544</v>
      </c>
      <c r="F330" s="190" t="s">
        <v>545</v>
      </c>
      <c r="G330" s="191" t="s">
        <v>182</v>
      </c>
      <c r="H330" s="192">
        <v>5.196</v>
      </c>
      <c r="I330" s="193"/>
      <c r="J330" s="194">
        <f>ROUND(I330*H330,2)</f>
        <v>0</v>
      </c>
      <c r="K330" s="190" t="s">
        <v>145</v>
      </c>
      <c r="L330" s="61"/>
      <c r="M330" s="195" t="s">
        <v>22</v>
      </c>
      <c r="N330" s="196" t="s">
        <v>46</v>
      </c>
      <c r="O330" s="42"/>
      <c r="P330" s="197">
        <f>O330*H330</f>
        <v>0</v>
      </c>
      <c r="Q330" s="197">
        <v>0</v>
      </c>
      <c r="R330" s="197">
        <f>Q330*H330</f>
        <v>0</v>
      </c>
      <c r="S330" s="197">
        <v>2.4</v>
      </c>
      <c r="T330" s="198">
        <f>S330*H330</f>
        <v>12.4704</v>
      </c>
      <c r="AR330" s="24" t="s">
        <v>146</v>
      </c>
      <c r="AT330" s="24" t="s">
        <v>141</v>
      </c>
      <c r="AU330" s="24" t="s">
        <v>85</v>
      </c>
      <c r="AY330" s="24" t="s">
        <v>139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24" t="s">
        <v>24</v>
      </c>
      <c r="BK330" s="199">
        <f>ROUND(I330*H330,2)</f>
        <v>0</v>
      </c>
      <c r="BL330" s="24" t="s">
        <v>146</v>
      </c>
      <c r="BM330" s="24" t="s">
        <v>546</v>
      </c>
    </row>
    <row r="331" spans="2:51" s="11" customFormat="1" ht="12">
      <c r="B331" s="200"/>
      <c r="C331" s="201"/>
      <c r="D331" s="202" t="s">
        <v>148</v>
      </c>
      <c r="E331" s="203" t="s">
        <v>22</v>
      </c>
      <c r="F331" s="204" t="s">
        <v>149</v>
      </c>
      <c r="G331" s="201"/>
      <c r="H331" s="203" t="s">
        <v>22</v>
      </c>
      <c r="I331" s="205"/>
      <c r="J331" s="201"/>
      <c r="K331" s="201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148</v>
      </c>
      <c r="AU331" s="210" t="s">
        <v>85</v>
      </c>
      <c r="AV331" s="11" t="s">
        <v>24</v>
      </c>
      <c r="AW331" s="11" t="s">
        <v>39</v>
      </c>
      <c r="AX331" s="11" t="s">
        <v>75</v>
      </c>
      <c r="AY331" s="210" t="s">
        <v>139</v>
      </c>
    </row>
    <row r="332" spans="2:51" s="11" customFormat="1" ht="12">
      <c r="B332" s="200"/>
      <c r="C332" s="201"/>
      <c r="D332" s="202" t="s">
        <v>148</v>
      </c>
      <c r="E332" s="203" t="s">
        <v>22</v>
      </c>
      <c r="F332" s="204" t="s">
        <v>155</v>
      </c>
      <c r="G332" s="201"/>
      <c r="H332" s="203" t="s">
        <v>22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148</v>
      </c>
      <c r="AU332" s="210" t="s">
        <v>85</v>
      </c>
      <c r="AV332" s="11" t="s">
        <v>24</v>
      </c>
      <c r="AW332" s="11" t="s">
        <v>39</v>
      </c>
      <c r="AX332" s="11" t="s">
        <v>75</v>
      </c>
      <c r="AY332" s="210" t="s">
        <v>139</v>
      </c>
    </row>
    <row r="333" spans="2:51" s="12" customFormat="1" ht="12">
      <c r="B333" s="211"/>
      <c r="C333" s="212"/>
      <c r="D333" s="202" t="s">
        <v>148</v>
      </c>
      <c r="E333" s="213" t="s">
        <v>22</v>
      </c>
      <c r="F333" s="214" t="s">
        <v>547</v>
      </c>
      <c r="G333" s="212"/>
      <c r="H333" s="215">
        <v>5.196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148</v>
      </c>
      <c r="AU333" s="221" t="s">
        <v>85</v>
      </c>
      <c r="AV333" s="12" t="s">
        <v>85</v>
      </c>
      <c r="AW333" s="12" t="s">
        <v>39</v>
      </c>
      <c r="AX333" s="12" t="s">
        <v>24</v>
      </c>
      <c r="AY333" s="221" t="s">
        <v>139</v>
      </c>
    </row>
    <row r="334" spans="2:65" s="1" customFormat="1" ht="25.5" customHeight="1">
      <c r="B334" s="41"/>
      <c r="C334" s="188" t="s">
        <v>548</v>
      </c>
      <c r="D334" s="188" t="s">
        <v>141</v>
      </c>
      <c r="E334" s="189" t="s">
        <v>549</v>
      </c>
      <c r="F334" s="190" t="s">
        <v>550</v>
      </c>
      <c r="G334" s="191" t="s">
        <v>182</v>
      </c>
      <c r="H334" s="192">
        <v>4.156</v>
      </c>
      <c r="I334" s="193"/>
      <c r="J334" s="194">
        <f>ROUND(I334*H334,2)</f>
        <v>0</v>
      </c>
      <c r="K334" s="190" t="s">
        <v>145</v>
      </c>
      <c r="L334" s="61"/>
      <c r="M334" s="195" t="s">
        <v>22</v>
      </c>
      <c r="N334" s="196" t="s">
        <v>46</v>
      </c>
      <c r="O334" s="42"/>
      <c r="P334" s="197">
        <f>O334*H334</f>
        <v>0</v>
      </c>
      <c r="Q334" s="197">
        <v>0</v>
      </c>
      <c r="R334" s="197">
        <f>Q334*H334</f>
        <v>0</v>
      </c>
      <c r="S334" s="197">
        <v>2.2</v>
      </c>
      <c r="T334" s="198">
        <f>S334*H334</f>
        <v>9.1432</v>
      </c>
      <c r="AR334" s="24" t="s">
        <v>146</v>
      </c>
      <c r="AT334" s="24" t="s">
        <v>141</v>
      </c>
      <c r="AU334" s="24" t="s">
        <v>85</v>
      </c>
      <c r="AY334" s="24" t="s">
        <v>139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24" t="s">
        <v>24</v>
      </c>
      <c r="BK334" s="199">
        <f>ROUND(I334*H334,2)</f>
        <v>0</v>
      </c>
      <c r="BL334" s="24" t="s">
        <v>146</v>
      </c>
      <c r="BM334" s="24" t="s">
        <v>551</v>
      </c>
    </row>
    <row r="335" spans="2:51" s="11" customFormat="1" ht="12">
      <c r="B335" s="200"/>
      <c r="C335" s="201"/>
      <c r="D335" s="202" t="s">
        <v>148</v>
      </c>
      <c r="E335" s="203" t="s">
        <v>22</v>
      </c>
      <c r="F335" s="204" t="s">
        <v>552</v>
      </c>
      <c r="G335" s="201"/>
      <c r="H335" s="203" t="s">
        <v>22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148</v>
      </c>
      <c r="AU335" s="210" t="s">
        <v>85</v>
      </c>
      <c r="AV335" s="11" t="s">
        <v>24</v>
      </c>
      <c r="AW335" s="11" t="s">
        <v>39</v>
      </c>
      <c r="AX335" s="11" t="s">
        <v>75</v>
      </c>
      <c r="AY335" s="210" t="s">
        <v>139</v>
      </c>
    </row>
    <row r="336" spans="2:51" s="11" customFormat="1" ht="12">
      <c r="B336" s="200"/>
      <c r="C336" s="201"/>
      <c r="D336" s="202" t="s">
        <v>148</v>
      </c>
      <c r="E336" s="203" t="s">
        <v>22</v>
      </c>
      <c r="F336" s="204" t="s">
        <v>155</v>
      </c>
      <c r="G336" s="201"/>
      <c r="H336" s="203" t="s">
        <v>22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148</v>
      </c>
      <c r="AU336" s="210" t="s">
        <v>85</v>
      </c>
      <c r="AV336" s="11" t="s">
        <v>24</v>
      </c>
      <c r="AW336" s="11" t="s">
        <v>39</v>
      </c>
      <c r="AX336" s="11" t="s">
        <v>75</v>
      </c>
      <c r="AY336" s="210" t="s">
        <v>139</v>
      </c>
    </row>
    <row r="337" spans="2:51" s="12" customFormat="1" ht="12">
      <c r="B337" s="211"/>
      <c r="C337" s="212"/>
      <c r="D337" s="202" t="s">
        <v>148</v>
      </c>
      <c r="E337" s="213" t="s">
        <v>22</v>
      </c>
      <c r="F337" s="214" t="s">
        <v>553</v>
      </c>
      <c r="G337" s="212"/>
      <c r="H337" s="215">
        <v>2.122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148</v>
      </c>
      <c r="AU337" s="221" t="s">
        <v>85</v>
      </c>
      <c r="AV337" s="12" t="s">
        <v>85</v>
      </c>
      <c r="AW337" s="12" t="s">
        <v>39</v>
      </c>
      <c r="AX337" s="12" t="s">
        <v>75</v>
      </c>
      <c r="AY337" s="221" t="s">
        <v>139</v>
      </c>
    </row>
    <row r="338" spans="2:51" s="12" customFormat="1" ht="12">
      <c r="B338" s="211"/>
      <c r="C338" s="212"/>
      <c r="D338" s="202" t="s">
        <v>148</v>
      </c>
      <c r="E338" s="213" t="s">
        <v>22</v>
      </c>
      <c r="F338" s="214" t="s">
        <v>554</v>
      </c>
      <c r="G338" s="212"/>
      <c r="H338" s="215">
        <v>0.071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148</v>
      </c>
      <c r="AU338" s="221" t="s">
        <v>85</v>
      </c>
      <c r="AV338" s="12" t="s">
        <v>85</v>
      </c>
      <c r="AW338" s="12" t="s">
        <v>39</v>
      </c>
      <c r="AX338" s="12" t="s">
        <v>75</v>
      </c>
      <c r="AY338" s="221" t="s">
        <v>139</v>
      </c>
    </row>
    <row r="339" spans="2:51" s="12" customFormat="1" ht="12">
      <c r="B339" s="211"/>
      <c r="C339" s="212"/>
      <c r="D339" s="202" t="s">
        <v>148</v>
      </c>
      <c r="E339" s="213" t="s">
        <v>22</v>
      </c>
      <c r="F339" s="214" t="s">
        <v>555</v>
      </c>
      <c r="G339" s="212"/>
      <c r="H339" s="215">
        <v>0.252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148</v>
      </c>
      <c r="AU339" s="221" t="s">
        <v>85</v>
      </c>
      <c r="AV339" s="12" t="s">
        <v>85</v>
      </c>
      <c r="AW339" s="12" t="s">
        <v>39</v>
      </c>
      <c r="AX339" s="12" t="s">
        <v>75</v>
      </c>
      <c r="AY339" s="221" t="s">
        <v>139</v>
      </c>
    </row>
    <row r="340" spans="2:51" s="14" customFormat="1" ht="12">
      <c r="B340" s="243"/>
      <c r="C340" s="244"/>
      <c r="D340" s="202" t="s">
        <v>148</v>
      </c>
      <c r="E340" s="245" t="s">
        <v>22</v>
      </c>
      <c r="F340" s="246" t="s">
        <v>426</v>
      </c>
      <c r="G340" s="244"/>
      <c r="H340" s="247">
        <v>2.445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148</v>
      </c>
      <c r="AU340" s="253" t="s">
        <v>85</v>
      </c>
      <c r="AV340" s="14" t="s">
        <v>159</v>
      </c>
      <c r="AW340" s="14" t="s">
        <v>39</v>
      </c>
      <c r="AX340" s="14" t="s">
        <v>75</v>
      </c>
      <c r="AY340" s="253" t="s">
        <v>139</v>
      </c>
    </row>
    <row r="341" spans="2:51" s="12" customFormat="1" ht="12">
      <c r="B341" s="211"/>
      <c r="C341" s="212"/>
      <c r="D341" s="202" t="s">
        <v>148</v>
      </c>
      <c r="E341" s="213" t="s">
        <v>22</v>
      </c>
      <c r="F341" s="214" t="s">
        <v>556</v>
      </c>
      <c r="G341" s="212"/>
      <c r="H341" s="215">
        <v>1.485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148</v>
      </c>
      <c r="AU341" s="221" t="s">
        <v>85</v>
      </c>
      <c r="AV341" s="12" t="s">
        <v>85</v>
      </c>
      <c r="AW341" s="12" t="s">
        <v>39</v>
      </c>
      <c r="AX341" s="12" t="s">
        <v>75</v>
      </c>
      <c r="AY341" s="221" t="s">
        <v>139</v>
      </c>
    </row>
    <row r="342" spans="2:51" s="12" customFormat="1" ht="12">
      <c r="B342" s="211"/>
      <c r="C342" s="212"/>
      <c r="D342" s="202" t="s">
        <v>148</v>
      </c>
      <c r="E342" s="213" t="s">
        <v>22</v>
      </c>
      <c r="F342" s="214" t="s">
        <v>557</v>
      </c>
      <c r="G342" s="212"/>
      <c r="H342" s="215">
        <v>0.05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148</v>
      </c>
      <c r="AU342" s="221" t="s">
        <v>85</v>
      </c>
      <c r="AV342" s="12" t="s">
        <v>85</v>
      </c>
      <c r="AW342" s="12" t="s">
        <v>39</v>
      </c>
      <c r="AX342" s="12" t="s">
        <v>75</v>
      </c>
      <c r="AY342" s="221" t="s">
        <v>139</v>
      </c>
    </row>
    <row r="343" spans="2:51" s="12" customFormat="1" ht="12">
      <c r="B343" s="211"/>
      <c r="C343" s="212"/>
      <c r="D343" s="202" t="s">
        <v>148</v>
      </c>
      <c r="E343" s="213" t="s">
        <v>22</v>
      </c>
      <c r="F343" s="214" t="s">
        <v>558</v>
      </c>
      <c r="G343" s="212"/>
      <c r="H343" s="215">
        <v>0.176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148</v>
      </c>
      <c r="AU343" s="221" t="s">
        <v>85</v>
      </c>
      <c r="AV343" s="12" t="s">
        <v>85</v>
      </c>
      <c r="AW343" s="12" t="s">
        <v>39</v>
      </c>
      <c r="AX343" s="12" t="s">
        <v>75</v>
      </c>
      <c r="AY343" s="221" t="s">
        <v>139</v>
      </c>
    </row>
    <row r="344" spans="2:51" s="14" customFormat="1" ht="12">
      <c r="B344" s="243"/>
      <c r="C344" s="244"/>
      <c r="D344" s="202" t="s">
        <v>148</v>
      </c>
      <c r="E344" s="245" t="s">
        <v>22</v>
      </c>
      <c r="F344" s="246" t="s">
        <v>426</v>
      </c>
      <c r="G344" s="244"/>
      <c r="H344" s="247">
        <v>1.711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148</v>
      </c>
      <c r="AU344" s="253" t="s">
        <v>85</v>
      </c>
      <c r="AV344" s="14" t="s">
        <v>159</v>
      </c>
      <c r="AW344" s="14" t="s">
        <v>39</v>
      </c>
      <c r="AX344" s="14" t="s">
        <v>75</v>
      </c>
      <c r="AY344" s="253" t="s">
        <v>139</v>
      </c>
    </row>
    <row r="345" spans="2:51" s="13" customFormat="1" ht="12">
      <c r="B345" s="222"/>
      <c r="C345" s="223"/>
      <c r="D345" s="202" t="s">
        <v>148</v>
      </c>
      <c r="E345" s="224" t="s">
        <v>22</v>
      </c>
      <c r="F345" s="225" t="s">
        <v>158</v>
      </c>
      <c r="G345" s="223"/>
      <c r="H345" s="226">
        <v>4.156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148</v>
      </c>
      <c r="AU345" s="232" t="s">
        <v>85</v>
      </c>
      <c r="AV345" s="13" t="s">
        <v>146</v>
      </c>
      <c r="AW345" s="13" t="s">
        <v>39</v>
      </c>
      <c r="AX345" s="13" t="s">
        <v>24</v>
      </c>
      <c r="AY345" s="232" t="s">
        <v>139</v>
      </c>
    </row>
    <row r="346" spans="2:65" s="1" customFormat="1" ht="25.5" customHeight="1">
      <c r="B346" s="41"/>
      <c r="C346" s="188" t="s">
        <v>559</v>
      </c>
      <c r="D346" s="188" t="s">
        <v>141</v>
      </c>
      <c r="E346" s="189" t="s">
        <v>560</v>
      </c>
      <c r="F346" s="190" t="s">
        <v>561</v>
      </c>
      <c r="G346" s="191" t="s">
        <v>144</v>
      </c>
      <c r="H346" s="192">
        <v>24.447</v>
      </c>
      <c r="I346" s="193"/>
      <c r="J346" s="194">
        <f>ROUND(I346*H346,2)</f>
        <v>0</v>
      </c>
      <c r="K346" s="190" t="s">
        <v>145</v>
      </c>
      <c r="L346" s="61"/>
      <c r="M346" s="195" t="s">
        <v>22</v>
      </c>
      <c r="N346" s="196" t="s">
        <v>46</v>
      </c>
      <c r="O346" s="42"/>
      <c r="P346" s="197">
        <f>O346*H346</f>
        <v>0</v>
      </c>
      <c r="Q346" s="197">
        <v>0</v>
      </c>
      <c r="R346" s="197">
        <f>Q346*H346</f>
        <v>0</v>
      </c>
      <c r="S346" s="197">
        <v>0.09</v>
      </c>
      <c r="T346" s="198">
        <f>S346*H346</f>
        <v>2.20023</v>
      </c>
      <c r="AR346" s="24" t="s">
        <v>146</v>
      </c>
      <c r="AT346" s="24" t="s">
        <v>141</v>
      </c>
      <c r="AU346" s="24" t="s">
        <v>85</v>
      </c>
      <c r="AY346" s="24" t="s">
        <v>139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24" t="s">
        <v>24</v>
      </c>
      <c r="BK346" s="199">
        <f>ROUND(I346*H346,2)</f>
        <v>0</v>
      </c>
      <c r="BL346" s="24" t="s">
        <v>146</v>
      </c>
      <c r="BM346" s="24" t="s">
        <v>562</v>
      </c>
    </row>
    <row r="347" spans="2:51" s="11" customFormat="1" ht="12">
      <c r="B347" s="200"/>
      <c r="C347" s="201"/>
      <c r="D347" s="202" t="s">
        <v>148</v>
      </c>
      <c r="E347" s="203" t="s">
        <v>22</v>
      </c>
      <c r="F347" s="204" t="s">
        <v>552</v>
      </c>
      <c r="G347" s="201"/>
      <c r="H347" s="203" t="s">
        <v>22</v>
      </c>
      <c r="I347" s="205"/>
      <c r="J347" s="201"/>
      <c r="K347" s="201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148</v>
      </c>
      <c r="AU347" s="210" t="s">
        <v>85</v>
      </c>
      <c r="AV347" s="11" t="s">
        <v>24</v>
      </c>
      <c r="AW347" s="11" t="s">
        <v>39</v>
      </c>
      <c r="AX347" s="11" t="s">
        <v>75</v>
      </c>
      <c r="AY347" s="210" t="s">
        <v>139</v>
      </c>
    </row>
    <row r="348" spans="2:51" s="11" customFormat="1" ht="12">
      <c r="B348" s="200"/>
      <c r="C348" s="201"/>
      <c r="D348" s="202" t="s">
        <v>148</v>
      </c>
      <c r="E348" s="203" t="s">
        <v>22</v>
      </c>
      <c r="F348" s="204" t="s">
        <v>155</v>
      </c>
      <c r="G348" s="201"/>
      <c r="H348" s="203" t="s">
        <v>22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148</v>
      </c>
      <c r="AU348" s="210" t="s">
        <v>85</v>
      </c>
      <c r="AV348" s="11" t="s">
        <v>24</v>
      </c>
      <c r="AW348" s="11" t="s">
        <v>39</v>
      </c>
      <c r="AX348" s="11" t="s">
        <v>75</v>
      </c>
      <c r="AY348" s="210" t="s">
        <v>139</v>
      </c>
    </row>
    <row r="349" spans="2:51" s="12" customFormat="1" ht="12">
      <c r="B349" s="211"/>
      <c r="C349" s="212"/>
      <c r="D349" s="202" t="s">
        <v>148</v>
      </c>
      <c r="E349" s="213" t="s">
        <v>22</v>
      </c>
      <c r="F349" s="214" t="s">
        <v>563</v>
      </c>
      <c r="G349" s="212"/>
      <c r="H349" s="215">
        <v>21.217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148</v>
      </c>
      <c r="AU349" s="221" t="s">
        <v>85</v>
      </c>
      <c r="AV349" s="12" t="s">
        <v>85</v>
      </c>
      <c r="AW349" s="12" t="s">
        <v>39</v>
      </c>
      <c r="AX349" s="12" t="s">
        <v>75</v>
      </c>
      <c r="AY349" s="221" t="s">
        <v>139</v>
      </c>
    </row>
    <row r="350" spans="2:51" s="12" customFormat="1" ht="12">
      <c r="B350" s="211"/>
      <c r="C350" s="212"/>
      <c r="D350" s="202" t="s">
        <v>148</v>
      </c>
      <c r="E350" s="213" t="s">
        <v>22</v>
      </c>
      <c r="F350" s="214" t="s">
        <v>564</v>
      </c>
      <c r="G350" s="212"/>
      <c r="H350" s="215">
        <v>0.71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148</v>
      </c>
      <c r="AU350" s="221" t="s">
        <v>85</v>
      </c>
      <c r="AV350" s="12" t="s">
        <v>85</v>
      </c>
      <c r="AW350" s="12" t="s">
        <v>39</v>
      </c>
      <c r="AX350" s="12" t="s">
        <v>75</v>
      </c>
      <c r="AY350" s="221" t="s">
        <v>139</v>
      </c>
    </row>
    <row r="351" spans="2:51" s="12" customFormat="1" ht="12">
      <c r="B351" s="211"/>
      <c r="C351" s="212"/>
      <c r="D351" s="202" t="s">
        <v>148</v>
      </c>
      <c r="E351" s="213" t="s">
        <v>22</v>
      </c>
      <c r="F351" s="214" t="s">
        <v>565</v>
      </c>
      <c r="G351" s="212"/>
      <c r="H351" s="215">
        <v>2.52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148</v>
      </c>
      <c r="AU351" s="221" t="s">
        <v>85</v>
      </c>
      <c r="AV351" s="12" t="s">
        <v>85</v>
      </c>
      <c r="AW351" s="12" t="s">
        <v>39</v>
      </c>
      <c r="AX351" s="12" t="s">
        <v>75</v>
      </c>
      <c r="AY351" s="221" t="s">
        <v>139</v>
      </c>
    </row>
    <row r="352" spans="2:51" s="13" customFormat="1" ht="12">
      <c r="B352" s="222"/>
      <c r="C352" s="223"/>
      <c r="D352" s="202" t="s">
        <v>148</v>
      </c>
      <c r="E352" s="224" t="s">
        <v>22</v>
      </c>
      <c r="F352" s="225" t="s">
        <v>158</v>
      </c>
      <c r="G352" s="223"/>
      <c r="H352" s="226">
        <v>24.447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148</v>
      </c>
      <c r="AU352" s="232" t="s">
        <v>85</v>
      </c>
      <c r="AV352" s="13" t="s">
        <v>146</v>
      </c>
      <c r="AW352" s="13" t="s">
        <v>39</v>
      </c>
      <c r="AX352" s="13" t="s">
        <v>24</v>
      </c>
      <c r="AY352" s="232" t="s">
        <v>139</v>
      </c>
    </row>
    <row r="353" spans="2:65" s="1" customFormat="1" ht="25.5" customHeight="1">
      <c r="B353" s="41"/>
      <c r="C353" s="188" t="s">
        <v>566</v>
      </c>
      <c r="D353" s="188" t="s">
        <v>141</v>
      </c>
      <c r="E353" s="189" t="s">
        <v>567</v>
      </c>
      <c r="F353" s="190" t="s">
        <v>568</v>
      </c>
      <c r="G353" s="191" t="s">
        <v>144</v>
      </c>
      <c r="H353" s="192">
        <v>2.55</v>
      </c>
      <c r="I353" s="193"/>
      <c r="J353" s="194">
        <f>ROUND(I353*H353,2)</f>
        <v>0</v>
      </c>
      <c r="K353" s="190" t="s">
        <v>145</v>
      </c>
      <c r="L353" s="61"/>
      <c r="M353" s="195" t="s">
        <v>22</v>
      </c>
      <c r="N353" s="196" t="s">
        <v>46</v>
      </c>
      <c r="O353" s="42"/>
      <c r="P353" s="197">
        <f>O353*H353</f>
        <v>0</v>
      </c>
      <c r="Q353" s="197">
        <v>0</v>
      </c>
      <c r="R353" s="197">
        <f>Q353*H353</f>
        <v>0</v>
      </c>
      <c r="S353" s="197">
        <v>0.19</v>
      </c>
      <c r="T353" s="198">
        <f>S353*H353</f>
        <v>0.4845</v>
      </c>
      <c r="AR353" s="24" t="s">
        <v>146</v>
      </c>
      <c r="AT353" s="24" t="s">
        <v>141</v>
      </c>
      <c r="AU353" s="24" t="s">
        <v>85</v>
      </c>
      <c r="AY353" s="24" t="s">
        <v>139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24" t="s">
        <v>24</v>
      </c>
      <c r="BK353" s="199">
        <f>ROUND(I353*H353,2)</f>
        <v>0</v>
      </c>
      <c r="BL353" s="24" t="s">
        <v>146</v>
      </c>
      <c r="BM353" s="24" t="s">
        <v>569</v>
      </c>
    </row>
    <row r="354" spans="2:51" s="12" customFormat="1" ht="12">
      <c r="B354" s="211"/>
      <c r="C354" s="212"/>
      <c r="D354" s="202" t="s">
        <v>148</v>
      </c>
      <c r="E354" s="213" t="s">
        <v>22</v>
      </c>
      <c r="F354" s="214" t="s">
        <v>462</v>
      </c>
      <c r="G354" s="212"/>
      <c r="H354" s="215">
        <v>2.55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148</v>
      </c>
      <c r="AU354" s="221" t="s">
        <v>85</v>
      </c>
      <c r="AV354" s="12" t="s">
        <v>85</v>
      </c>
      <c r="AW354" s="12" t="s">
        <v>39</v>
      </c>
      <c r="AX354" s="12" t="s">
        <v>24</v>
      </c>
      <c r="AY354" s="221" t="s">
        <v>139</v>
      </c>
    </row>
    <row r="355" spans="2:65" s="1" customFormat="1" ht="16.5" customHeight="1">
      <c r="B355" s="41"/>
      <c r="C355" s="188" t="s">
        <v>570</v>
      </c>
      <c r="D355" s="188" t="s">
        <v>141</v>
      </c>
      <c r="E355" s="189" t="s">
        <v>571</v>
      </c>
      <c r="F355" s="190" t="s">
        <v>572</v>
      </c>
      <c r="G355" s="191" t="s">
        <v>144</v>
      </c>
      <c r="H355" s="192">
        <v>2.262</v>
      </c>
      <c r="I355" s="193"/>
      <c r="J355" s="194">
        <f>ROUND(I355*H355,2)</f>
        <v>0</v>
      </c>
      <c r="K355" s="190" t="s">
        <v>22</v>
      </c>
      <c r="L355" s="61"/>
      <c r="M355" s="195" t="s">
        <v>22</v>
      </c>
      <c r="N355" s="196" t="s">
        <v>46</v>
      </c>
      <c r="O355" s="42"/>
      <c r="P355" s="197">
        <f>O355*H355</f>
        <v>0</v>
      </c>
      <c r="Q355" s="197">
        <v>0</v>
      </c>
      <c r="R355" s="197">
        <f>Q355*H355</f>
        <v>0</v>
      </c>
      <c r="S355" s="197">
        <v>0.076</v>
      </c>
      <c r="T355" s="198">
        <f>S355*H355</f>
        <v>0.171912</v>
      </c>
      <c r="AR355" s="24" t="s">
        <v>146</v>
      </c>
      <c r="AT355" s="24" t="s">
        <v>141</v>
      </c>
      <c r="AU355" s="24" t="s">
        <v>85</v>
      </c>
      <c r="AY355" s="24" t="s">
        <v>139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24" t="s">
        <v>24</v>
      </c>
      <c r="BK355" s="199">
        <f>ROUND(I355*H355,2)</f>
        <v>0</v>
      </c>
      <c r="BL355" s="24" t="s">
        <v>146</v>
      </c>
      <c r="BM355" s="24" t="s">
        <v>573</v>
      </c>
    </row>
    <row r="356" spans="2:51" s="11" customFormat="1" ht="12">
      <c r="B356" s="200"/>
      <c r="C356" s="201"/>
      <c r="D356" s="202" t="s">
        <v>148</v>
      </c>
      <c r="E356" s="203" t="s">
        <v>22</v>
      </c>
      <c r="F356" s="204" t="s">
        <v>506</v>
      </c>
      <c r="G356" s="201"/>
      <c r="H356" s="203" t="s">
        <v>22</v>
      </c>
      <c r="I356" s="205"/>
      <c r="J356" s="201"/>
      <c r="K356" s="201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148</v>
      </c>
      <c r="AU356" s="210" t="s">
        <v>85</v>
      </c>
      <c r="AV356" s="11" t="s">
        <v>24</v>
      </c>
      <c r="AW356" s="11" t="s">
        <v>39</v>
      </c>
      <c r="AX356" s="11" t="s">
        <v>75</v>
      </c>
      <c r="AY356" s="210" t="s">
        <v>139</v>
      </c>
    </row>
    <row r="357" spans="2:51" s="11" customFormat="1" ht="12">
      <c r="B357" s="200"/>
      <c r="C357" s="201"/>
      <c r="D357" s="202" t="s">
        <v>148</v>
      </c>
      <c r="E357" s="203" t="s">
        <v>22</v>
      </c>
      <c r="F357" s="204" t="s">
        <v>530</v>
      </c>
      <c r="G357" s="201"/>
      <c r="H357" s="203" t="s">
        <v>22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148</v>
      </c>
      <c r="AU357" s="210" t="s">
        <v>85</v>
      </c>
      <c r="AV357" s="11" t="s">
        <v>24</v>
      </c>
      <c r="AW357" s="11" t="s">
        <v>39</v>
      </c>
      <c r="AX357" s="11" t="s">
        <v>75</v>
      </c>
      <c r="AY357" s="210" t="s">
        <v>139</v>
      </c>
    </row>
    <row r="358" spans="2:51" s="12" customFormat="1" ht="12">
      <c r="B358" s="211"/>
      <c r="C358" s="212"/>
      <c r="D358" s="202" t="s">
        <v>148</v>
      </c>
      <c r="E358" s="213" t="s">
        <v>22</v>
      </c>
      <c r="F358" s="214" t="s">
        <v>574</v>
      </c>
      <c r="G358" s="212"/>
      <c r="H358" s="215">
        <v>2.262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148</v>
      </c>
      <c r="AU358" s="221" t="s">
        <v>85</v>
      </c>
      <c r="AV358" s="12" t="s">
        <v>85</v>
      </c>
      <c r="AW358" s="12" t="s">
        <v>39</v>
      </c>
      <c r="AX358" s="12" t="s">
        <v>24</v>
      </c>
      <c r="AY358" s="221" t="s">
        <v>139</v>
      </c>
    </row>
    <row r="359" spans="2:65" s="1" customFormat="1" ht="16.5" customHeight="1">
      <c r="B359" s="41"/>
      <c r="C359" s="188" t="s">
        <v>575</v>
      </c>
      <c r="D359" s="188" t="s">
        <v>141</v>
      </c>
      <c r="E359" s="189" t="s">
        <v>576</v>
      </c>
      <c r="F359" s="190" t="s">
        <v>577</v>
      </c>
      <c r="G359" s="191" t="s">
        <v>144</v>
      </c>
      <c r="H359" s="192">
        <v>47.272</v>
      </c>
      <c r="I359" s="193"/>
      <c r="J359" s="194">
        <f>ROUND(I359*H359,2)</f>
        <v>0</v>
      </c>
      <c r="K359" s="190" t="s">
        <v>145</v>
      </c>
      <c r="L359" s="61"/>
      <c r="M359" s="195" t="s">
        <v>22</v>
      </c>
      <c r="N359" s="196" t="s">
        <v>46</v>
      </c>
      <c r="O359" s="42"/>
      <c r="P359" s="197">
        <f>O359*H359</f>
        <v>0</v>
      </c>
      <c r="Q359" s="197">
        <v>0</v>
      </c>
      <c r="R359" s="197">
        <f>Q359*H359</f>
        <v>0</v>
      </c>
      <c r="S359" s="197">
        <v>0.046</v>
      </c>
      <c r="T359" s="198">
        <f>S359*H359</f>
        <v>2.174512</v>
      </c>
      <c r="AR359" s="24" t="s">
        <v>146</v>
      </c>
      <c r="AT359" s="24" t="s">
        <v>141</v>
      </c>
      <c r="AU359" s="24" t="s">
        <v>85</v>
      </c>
      <c r="AY359" s="24" t="s">
        <v>139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24" t="s">
        <v>24</v>
      </c>
      <c r="BK359" s="199">
        <f>ROUND(I359*H359,2)</f>
        <v>0</v>
      </c>
      <c r="BL359" s="24" t="s">
        <v>146</v>
      </c>
      <c r="BM359" s="24" t="s">
        <v>578</v>
      </c>
    </row>
    <row r="360" spans="2:51" s="11" customFormat="1" ht="12">
      <c r="B360" s="200"/>
      <c r="C360" s="201"/>
      <c r="D360" s="202" t="s">
        <v>148</v>
      </c>
      <c r="E360" s="203" t="s">
        <v>22</v>
      </c>
      <c r="F360" s="204" t="s">
        <v>383</v>
      </c>
      <c r="G360" s="201"/>
      <c r="H360" s="203" t="s">
        <v>22</v>
      </c>
      <c r="I360" s="205"/>
      <c r="J360" s="201"/>
      <c r="K360" s="201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148</v>
      </c>
      <c r="AU360" s="210" t="s">
        <v>85</v>
      </c>
      <c r="AV360" s="11" t="s">
        <v>24</v>
      </c>
      <c r="AW360" s="11" t="s">
        <v>39</v>
      </c>
      <c r="AX360" s="11" t="s">
        <v>75</v>
      </c>
      <c r="AY360" s="210" t="s">
        <v>139</v>
      </c>
    </row>
    <row r="361" spans="2:51" s="11" customFormat="1" ht="12">
      <c r="B361" s="200"/>
      <c r="C361" s="201"/>
      <c r="D361" s="202" t="s">
        <v>148</v>
      </c>
      <c r="E361" s="203" t="s">
        <v>22</v>
      </c>
      <c r="F361" s="204" t="s">
        <v>155</v>
      </c>
      <c r="G361" s="201"/>
      <c r="H361" s="203" t="s">
        <v>22</v>
      </c>
      <c r="I361" s="205"/>
      <c r="J361" s="201"/>
      <c r="K361" s="201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148</v>
      </c>
      <c r="AU361" s="210" t="s">
        <v>85</v>
      </c>
      <c r="AV361" s="11" t="s">
        <v>24</v>
      </c>
      <c r="AW361" s="11" t="s">
        <v>39</v>
      </c>
      <c r="AX361" s="11" t="s">
        <v>75</v>
      </c>
      <c r="AY361" s="210" t="s">
        <v>139</v>
      </c>
    </row>
    <row r="362" spans="2:51" s="12" customFormat="1" ht="12">
      <c r="B362" s="211"/>
      <c r="C362" s="212"/>
      <c r="D362" s="202" t="s">
        <v>148</v>
      </c>
      <c r="E362" s="213" t="s">
        <v>22</v>
      </c>
      <c r="F362" s="214" t="s">
        <v>384</v>
      </c>
      <c r="G362" s="212"/>
      <c r="H362" s="215">
        <v>31.16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148</v>
      </c>
      <c r="AU362" s="221" t="s">
        <v>85</v>
      </c>
      <c r="AV362" s="12" t="s">
        <v>85</v>
      </c>
      <c r="AW362" s="12" t="s">
        <v>39</v>
      </c>
      <c r="AX362" s="12" t="s">
        <v>75</v>
      </c>
      <c r="AY362" s="221" t="s">
        <v>139</v>
      </c>
    </row>
    <row r="363" spans="2:51" s="12" customFormat="1" ht="12">
      <c r="B363" s="211"/>
      <c r="C363" s="212"/>
      <c r="D363" s="202" t="s">
        <v>148</v>
      </c>
      <c r="E363" s="213" t="s">
        <v>22</v>
      </c>
      <c r="F363" s="214" t="s">
        <v>385</v>
      </c>
      <c r="G363" s="212"/>
      <c r="H363" s="215">
        <v>4.321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148</v>
      </c>
      <c r="AU363" s="221" t="s">
        <v>85</v>
      </c>
      <c r="AV363" s="12" t="s">
        <v>85</v>
      </c>
      <c r="AW363" s="12" t="s">
        <v>39</v>
      </c>
      <c r="AX363" s="12" t="s">
        <v>75</v>
      </c>
      <c r="AY363" s="221" t="s">
        <v>139</v>
      </c>
    </row>
    <row r="364" spans="2:51" s="12" customFormat="1" ht="12">
      <c r="B364" s="211"/>
      <c r="C364" s="212"/>
      <c r="D364" s="202" t="s">
        <v>148</v>
      </c>
      <c r="E364" s="213" t="s">
        <v>22</v>
      </c>
      <c r="F364" s="214" t="s">
        <v>386</v>
      </c>
      <c r="G364" s="212"/>
      <c r="H364" s="215">
        <v>3.944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148</v>
      </c>
      <c r="AU364" s="221" t="s">
        <v>85</v>
      </c>
      <c r="AV364" s="12" t="s">
        <v>85</v>
      </c>
      <c r="AW364" s="12" t="s">
        <v>39</v>
      </c>
      <c r="AX364" s="12" t="s">
        <v>75</v>
      </c>
      <c r="AY364" s="221" t="s">
        <v>139</v>
      </c>
    </row>
    <row r="365" spans="2:51" s="12" customFormat="1" ht="12">
      <c r="B365" s="211"/>
      <c r="C365" s="212"/>
      <c r="D365" s="202" t="s">
        <v>148</v>
      </c>
      <c r="E365" s="213" t="s">
        <v>22</v>
      </c>
      <c r="F365" s="214" t="s">
        <v>387</v>
      </c>
      <c r="G365" s="212"/>
      <c r="H365" s="215">
        <v>5.512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148</v>
      </c>
      <c r="AU365" s="221" t="s">
        <v>85</v>
      </c>
      <c r="AV365" s="12" t="s">
        <v>85</v>
      </c>
      <c r="AW365" s="12" t="s">
        <v>39</v>
      </c>
      <c r="AX365" s="12" t="s">
        <v>75</v>
      </c>
      <c r="AY365" s="221" t="s">
        <v>139</v>
      </c>
    </row>
    <row r="366" spans="2:51" s="12" customFormat="1" ht="12">
      <c r="B366" s="211"/>
      <c r="C366" s="212"/>
      <c r="D366" s="202" t="s">
        <v>148</v>
      </c>
      <c r="E366" s="213" t="s">
        <v>22</v>
      </c>
      <c r="F366" s="214" t="s">
        <v>388</v>
      </c>
      <c r="G366" s="212"/>
      <c r="H366" s="215">
        <v>2.98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148</v>
      </c>
      <c r="AU366" s="221" t="s">
        <v>85</v>
      </c>
      <c r="AV366" s="12" t="s">
        <v>85</v>
      </c>
      <c r="AW366" s="12" t="s">
        <v>39</v>
      </c>
      <c r="AX366" s="12" t="s">
        <v>75</v>
      </c>
      <c r="AY366" s="221" t="s">
        <v>139</v>
      </c>
    </row>
    <row r="367" spans="2:51" s="12" customFormat="1" ht="12">
      <c r="B367" s="211"/>
      <c r="C367" s="212"/>
      <c r="D367" s="202" t="s">
        <v>148</v>
      </c>
      <c r="E367" s="213" t="s">
        <v>22</v>
      </c>
      <c r="F367" s="214" t="s">
        <v>389</v>
      </c>
      <c r="G367" s="212"/>
      <c r="H367" s="215">
        <v>1.617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148</v>
      </c>
      <c r="AU367" s="221" t="s">
        <v>85</v>
      </c>
      <c r="AV367" s="12" t="s">
        <v>85</v>
      </c>
      <c r="AW367" s="12" t="s">
        <v>39</v>
      </c>
      <c r="AX367" s="12" t="s">
        <v>75</v>
      </c>
      <c r="AY367" s="221" t="s">
        <v>139</v>
      </c>
    </row>
    <row r="368" spans="2:51" s="12" customFormat="1" ht="12">
      <c r="B368" s="211"/>
      <c r="C368" s="212"/>
      <c r="D368" s="202" t="s">
        <v>148</v>
      </c>
      <c r="E368" s="213" t="s">
        <v>22</v>
      </c>
      <c r="F368" s="214" t="s">
        <v>579</v>
      </c>
      <c r="G368" s="212"/>
      <c r="H368" s="215">
        <v>-2.262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148</v>
      </c>
      <c r="AU368" s="221" t="s">
        <v>85</v>
      </c>
      <c r="AV368" s="12" t="s">
        <v>85</v>
      </c>
      <c r="AW368" s="12" t="s">
        <v>39</v>
      </c>
      <c r="AX368" s="12" t="s">
        <v>75</v>
      </c>
      <c r="AY368" s="221" t="s">
        <v>139</v>
      </c>
    </row>
    <row r="369" spans="2:51" s="13" customFormat="1" ht="12">
      <c r="B369" s="222"/>
      <c r="C369" s="223"/>
      <c r="D369" s="202" t="s">
        <v>148</v>
      </c>
      <c r="E369" s="224" t="s">
        <v>22</v>
      </c>
      <c r="F369" s="225" t="s">
        <v>158</v>
      </c>
      <c r="G369" s="223"/>
      <c r="H369" s="226">
        <v>47.272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148</v>
      </c>
      <c r="AU369" s="232" t="s">
        <v>85</v>
      </c>
      <c r="AV369" s="13" t="s">
        <v>146</v>
      </c>
      <c r="AW369" s="13" t="s">
        <v>39</v>
      </c>
      <c r="AX369" s="13" t="s">
        <v>24</v>
      </c>
      <c r="AY369" s="232" t="s">
        <v>139</v>
      </c>
    </row>
    <row r="370" spans="2:65" s="1" customFormat="1" ht="25.5" customHeight="1">
      <c r="B370" s="41"/>
      <c r="C370" s="188" t="s">
        <v>580</v>
      </c>
      <c r="D370" s="188" t="s">
        <v>141</v>
      </c>
      <c r="E370" s="189" t="s">
        <v>581</v>
      </c>
      <c r="F370" s="190" t="s">
        <v>582</v>
      </c>
      <c r="G370" s="191" t="s">
        <v>236</v>
      </c>
      <c r="H370" s="192">
        <v>127.632</v>
      </c>
      <c r="I370" s="193"/>
      <c r="J370" s="194">
        <f>ROUND(I370*H370,2)</f>
        <v>0</v>
      </c>
      <c r="K370" s="190" t="s">
        <v>145</v>
      </c>
      <c r="L370" s="61"/>
      <c r="M370" s="195" t="s">
        <v>22</v>
      </c>
      <c r="N370" s="196" t="s">
        <v>46</v>
      </c>
      <c r="O370" s="42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24" t="s">
        <v>146</v>
      </c>
      <c r="AT370" s="24" t="s">
        <v>141</v>
      </c>
      <c r="AU370" s="24" t="s">
        <v>85</v>
      </c>
      <c r="AY370" s="24" t="s">
        <v>139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24" t="s">
        <v>24</v>
      </c>
      <c r="BK370" s="199">
        <f>ROUND(I370*H370,2)</f>
        <v>0</v>
      </c>
      <c r="BL370" s="24" t="s">
        <v>146</v>
      </c>
      <c r="BM370" s="24" t="s">
        <v>583</v>
      </c>
    </row>
    <row r="371" spans="2:65" s="1" customFormat="1" ht="25.5" customHeight="1">
      <c r="B371" s="41"/>
      <c r="C371" s="188" t="s">
        <v>584</v>
      </c>
      <c r="D371" s="188" t="s">
        <v>141</v>
      </c>
      <c r="E371" s="189" t="s">
        <v>585</v>
      </c>
      <c r="F371" s="190" t="s">
        <v>586</v>
      </c>
      <c r="G371" s="191" t="s">
        <v>236</v>
      </c>
      <c r="H371" s="192">
        <v>127.632</v>
      </c>
      <c r="I371" s="193"/>
      <c r="J371" s="194">
        <f>ROUND(I371*H371,2)</f>
        <v>0</v>
      </c>
      <c r="K371" s="190" t="s">
        <v>145</v>
      </c>
      <c r="L371" s="61"/>
      <c r="M371" s="195" t="s">
        <v>22</v>
      </c>
      <c r="N371" s="196" t="s">
        <v>46</v>
      </c>
      <c r="O371" s="42"/>
      <c r="P371" s="197">
        <f>O371*H371</f>
        <v>0</v>
      </c>
      <c r="Q371" s="197">
        <v>0</v>
      </c>
      <c r="R371" s="197">
        <f>Q371*H371</f>
        <v>0</v>
      </c>
      <c r="S371" s="197">
        <v>0</v>
      </c>
      <c r="T371" s="198">
        <f>S371*H371</f>
        <v>0</v>
      </c>
      <c r="AR371" s="24" t="s">
        <v>146</v>
      </c>
      <c r="AT371" s="24" t="s">
        <v>141</v>
      </c>
      <c r="AU371" s="24" t="s">
        <v>85</v>
      </c>
      <c r="AY371" s="24" t="s">
        <v>139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24" t="s">
        <v>24</v>
      </c>
      <c r="BK371" s="199">
        <f>ROUND(I371*H371,2)</f>
        <v>0</v>
      </c>
      <c r="BL371" s="24" t="s">
        <v>146</v>
      </c>
      <c r="BM371" s="24" t="s">
        <v>587</v>
      </c>
    </row>
    <row r="372" spans="2:65" s="1" customFormat="1" ht="25.5" customHeight="1">
      <c r="B372" s="41"/>
      <c r="C372" s="188" t="s">
        <v>588</v>
      </c>
      <c r="D372" s="188" t="s">
        <v>141</v>
      </c>
      <c r="E372" s="189" t="s">
        <v>589</v>
      </c>
      <c r="F372" s="190" t="s">
        <v>590</v>
      </c>
      <c r="G372" s="191" t="s">
        <v>236</v>
      </c>
      <c r="H372" s="192">
        <v>1786.848</v>
      </c>
      <c r="I372" s="193"/>
      <c r="J372" s="194">
        <f>ROUND(I372*H372,2)</f>
        <v>0</v>
      </c>
      <c r="K372" s="190" t="s">
        <v>145</v>
      </c>
      <c r="L372" s="61"/>
      <c r="M372" s="195" t="s">
        <v>22</v>
      </c>
      <c r="N372" s="196" t="s">
        <v>46</v>
      </c>
      <c r="O372" s="42"/>
      <c r="P372" s="197">
        <f>O372*H372</f>
        <v>0</v>
      </c>
      <c r="Q372" s="197">
        <v>0</v>
      </c>
      <c r="R372" s="197">
        <f>Q372*H372</f>
        <v>0</v>
      </c>
      <c r="S372" s="197">
        <v>0</v>
      </c>
      <c r="T372" s="198">
        <f>S372*H372</f>
        <v>0</v>
      </c>
      <c r="AR372" s="24" t="s">
        <v>146</v>
      </c>
      <c r="AT372" s="24" t="s">
        <v>141</v>
      </c>
      <c r="AU372" s="24" t="s">
        <v>85</v>
      </c>
      <c r="AY372" s="24" t="s">
        <v>139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24" t="s">
        <v>24</v>
      </c>
      <c r="BK372" s="199">
        <f>ROUND(I372*H372,2)</f>
        <v>0</v>
      </c>
      <c r="BL372" s="24" t="s">
        <v>146</v>
      </c>
      <c r="BM372" s="24" t="s">
        <v>591</v>
      </c>
    </row>
    <row r="373" spans="2:51" s="12" customFormat="1" ht="12">
      <c r="B373" s="211"/>
      <c r="C373" s="212"/>
      <c r="D373" s="202" t="s">
        <v>148</v>
      </c>
      <c r="E373" s="212"/>
      <c r="F373" s="214" t="s">
        <v>592</v>
      </c>
      <c r="G373" s="212"/>
      <c r="H373" s="215">
        <v>1786.848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148</v>
      </c>
      <c r="AU373" s="221" t="s">
        <v>85</v>
      </c>
      <c r="AV373" s="12" t="s">
        <v>85</v>
      </c>
      <c r="AW373" s="12" t="s">
        <v>6</v>
      </c>
      <c r="AX373" s="12" t="s">
        <v>24</v>
      </c>
      <c r="AY373" s="221" t="s">
        <v>139</v>
      </c>
    </row>
    <row r="374" spans="2:65" s="1" customFormat="1" ht="16.5" customHeight="1">
      <c r="B374" s="41"/>
      <c r="C374" s="188" t="s">
        <v>593</v>
      </c>
      <c r="D374" s="188" t="s">
        <v>141</v>
      </c>
      <c r="E374" s="189" t="s">
        <v>594</v>
      </c>
      <c r="F374" s="190" t="s">
        <v>595</v>
      </c>
      <c r="G374" s="191" t="s">
        <v>236</v>
      </c>
      <c r="H374" s="192">
        <v>127.632</v>
      </c>
      <c r="I374" s="193"/>
      <c r="J374" s="194">
        <f>ROUND(I374*H374,2)</f>
        <v>0</v>
      </c>
      <c r="K374" s="190" t="s">
        <v>22</v>
      </c>
      <c r="L374" s="61"/>
      <c r="M374" s="195" t="s">
        <v>22</v>
      </c>
      <c r="N374" s="196" t="s">
        <v>46</v>
      </c>
      <c r="O374" s="42"/>
      <c r="P374" s="197">
        <f>O374*H374</f>
        <v>0</v>
      </c>
      <c r="Q374" s="197">
        <v>0</v>
      </c>
      <c r="R374" s="197">
        <f>Q374*H374</f>
        <v>0</v>
      </c>
      <c r="S374" s="197">
        <v>0</v>
      </c>
      <c r="T374" s="198">
        <f>S374*H374</f>
        <v>0</v>
      </c>
      <c r="AR374" s="24" t="s">
        <v>146</v>
      </c>
      <c r="AT374" s="24" t="s">
        <v>141</v>
      </c>
      <c r="AU374" s="24" t="s">
        <v>85</v>
      </c>
      <c r="AY374" s="24" t="s">
        <v>139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24" t="s">
        <v>24</v>
      </c>
      <c r="BK374" s="199">
        <f>ROUND(I374*H374,2)</f>
        <v>0</v>
      </c>
      <c r="BL374" s="24" t="s">
        <v>146</v>
      </c>
      <c r="BM374" s="24" t="s">
        <v>596</v>
      </c>
    </row>
    <row r="375" spans="2:63" s="10" customFormat="1" ht="29.85" customHeight="1">
      <c r="B375" s="172"/>
      <c r="C375" s="173"/>
      <c r="D375" s="174" t="s">
        <v>74</v>
      </c>
      <c r="E375" s="186" t="s">
        <v>597</v>
      </c>
      <c r="F375" s="186" t="s">
        <v>598</v>
      </c>
      <c r="G375" s="173"/>
      <c r="H375" s="173"/>
      <c r="I375" s="176"/>
      <c r="J375" s="187">
        <f>BK375</f>
        <v>0</v>
      </c>
      <c r="K375" s="173"/>
      <c r="L375" s="178"/>
      <c r="M375" s="179"/>
      <c r="N375" s="180"/>
      <c r="O375" s="180"/>
      <c r="P375" s="181">
        <f>P376</f>
        <v>0</v>
      </c>
      <c r="Q375" s="180"/>
      <c r="R375" s="181">
        <f>R376</f>
        <v>0</v>
      </c>
      <c r="S375" s="180"/>
      <c r="T375" s="182">
        <f>T376</f>
        <v>0</v>
      </c>
      <c r="AR375" s="183" t="s">
        <v>24</v>
      </c>
      <c r="AT375" s="184" t="s">
        <v>74</v>
      </c>
      <c r="AU375" s="184" t="s">
        <v>24</v>
      </c>
      <c r="AY375" s="183" t="s">
        <v>139</v>
      </c>
      <c r="BK375" s="185">
        <f>BK376</f>
        <v>0</v>
      </c>
    </row>
    <row r="376" spans="2:65" s="1" customFormat="1" ht="16.5" customHeight="1">
      <c r="B376" s="41"/>
      <c r="C376" s="188" t="s">
        <v>599</v>
      </c>
      <c r="D376" s="188" t="s">
        <v>141</v>
      </c>
      <c r="E376" s="189" t="s">
        <v>600</v>
      </c>
      <c r="F376" s="190" t="s">
        <v>601</v>
      </c>
      <c r="G376" s="191" t="s">
        <v>236</v>
      </c>
      <c r="H376" s="192">
        <v>124.023</v>
      </c>
      <c r="I376" s="193"/>
      <c r="J376" s="194">
        <f>ROUND(I376*H376,2)</f>
        <v>0</v>
      </c>
      <c r="K376" s="190" t="s">
        <v>145</v>
      </c>
      <c r="L376" s="61"/>
      <c r="M376" s="195" t="s">
        <v>22</v>
      </c>
      <c r="N376" s="196" t="s">
        <v>46</v>
      </c>
      <c r="O376" s="42"/>
      <c r="P376" s="197">
        <f>O376*H376</f>
        <v>0</v>
      </c>
      <c r="Q376" s="197">
        <v>0</v>
      </c>
      <c r="R376" s="197">
        <f>Q376*H376</f>
        <v>0</v>
      </c>
      <c r="S376" s="197">
        <v>0</v>
      </c>
      <c r="T376" s="198">
        <f>S376*H376</f>
        <v>0</v>
      </c>
      <c r="AR376" s="24" t="s">
        <v>146</v>
      </c>
      <c r="AT376" s="24" t="s">
        <v>141</v>
      </c>
      <c r="AU376" s="24" t="s">
        <v>85</v>
      </c>
      <c r="AY376" s="24" t="s">
        <v>139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24" t="s">
        <v>24</v>
      </c>
      <c r="BK376" s="199">
        <f>ROUND(I376*H376,2)</f>
        <v>0</v>
      </c>
      <c r="BL376" s="24" t="s">
        <v>146</v>
      </c>
      <c r="BM376" s="24" t="s">
        <v>602</v>
      </c>
    </row>
    <row r="377" spans="2:63" s="10" customFormat="1" ht="37.35" customHeight="1">
      <c r="B377" s="172"/>
      <c r="C377" s="173"/>
      <c r="D377" s="174" t="s">
        <v>74</v>
      </c>
      <c r="E377" s="175" t="s">
        <v>603</v>
      </c>
      <c r="F377" s="175" t="s">
        <v>604</v>
      </c>
      <c r="G377" s="173"/>
      <c r="H377" s="173"/>
      <c r="I377" s="176"/>
      <c r="J377" s="177">
        <f>BK377</f>
        <v>0</v>
      </c>
      <c r="K377" s="173"/>
      <c r="L377" s="178"/>
      <c r="M377" s="179"/>
      <c r="N377" s="180"/>
      <c r="O377" s="180"/>
      <c r="P377" s="181">
        <f>P378+P440+P450+P452+P454+P460+P468+P471+P495+P512+P515</f>
        <v>0</v>
      </c>
      <c r="Q377" s="180"/>
      <c r="R377" s="181">
        <f>R378+R440+R450+R452+R454+R460+R468+R471+R495+R512+R515</f>
        <v>1.77755687</v>
      </c>
      <c r="S377" s="180"/>
      <c r="T377" s="182">
        <f>T378+T440+T450+T452+T454+T460+T468+T471+T495+T512+T515</f>
        <v>0.208976</v>
      </c>
      <c r="AR377" s="183" t="s">
        <v>85</v>
      </c>
      <c r="AT377" s="184" t="s">
        <v>74</v>
      </c>
      <c r="AU377" s="184" t="s">
        <v>75</v>
      </c>
      <c r="AY377" s="183" t="s">
        <v>139</v>
      </c>
      <c r="BK377" s="185">
        <f>BK378+BK440+BK450+BK452+BK454+BK460+BK468+BK471+BK495+BK512+BK515</f>
        <v>0</v>
      </c>
    </row>
    <row r="378" spans="2:63" s="10" customFormat="1" ht="19.95" customHeight="1">
      <c r="B378" s="172"/>
      <c r="C378" s="173"/>
      <c r="D378" s="174" t="s">
        <v>74</v>
      </c>
      <c r="E378" s="186" t="s">
        <v>605</v>
      </c>
      <c r="F378" s="186" t="s">
        <v>606</v>
      </c>
      <c r="G378" s="173"/>
      <c r="H378" s="173"/>
      <c r="I378" s="176"/>
      <c r="J378" s="187">
        <f>BK378</f>
        <v>0</v>
      </c>
      <c r="K378" s="173"/>
      <c r="L378" s="178"/>
      <c r="M378" s="179"/>
      <c r="N378" s="180"/>
      <c r="O378" s="180"/>
      <c r="P378" s="181">
        <f>SUM(P379:P439)</f>
        <v>0</v>
      </c>
      <c r="Q378" s="180"/>
      <c r="R378" s="181">
        <f>SUM(R379:R439)</f>
        <v>0.5164874800000001</v>
      </c>
      <c r="S378" s="180"/>
      <c r="T378" s="182">
        <f>SUM(T379:T439)</f>
        <v>0.208976</v>
      </c>
      <c r="AR378" s="183" t="s">
        <v>85</v>
      </c>
      <c r="AT378" s="184" t="s">
        <v>74</v>
      </c>
      <c r="AU378" s="184" t="s">
        <v>24</v>
      </c>
      <c r="AY378" s="183" t="s">
        <v>139</v>
      </c>
      <c r="BK378" s="185">
        <f>SUM(BK379:BK439)</f>
        <v>0</v>
      </c>
    </row>
    <row r="379" spans="2:65" s="1" customFormat="1" ht="16.5" customHeight="1">
      <c r="B379" s="41"/>
      <c r="C379" s="188" t="s">
        <v>607</v>
      </c>
      <c r="D379" s="188" t="s">
        <v>141</v>
      </c>
      <c r="E379" s="189" t="s">
        <v>608</v>
      </c>
      <c r="F379" s="190" t="s">
        <v>609</v>
      </c>
      <c r="G379" s="191" t="s">
        <v>144</v>
      </c>
      <c r="H379" s="192">
        <v>52.244</v>
      </c>
      <c r="I379" s="193"/>
      <c r="J379" s="194">
        <f>ROUND(I379*H379,2)</f>
        <v>0</v>
      </c>
      <c r="K379" s="190" t="s">
        <v>145</v>
      </c>
      <c r="L379" s="61"/>
      <c r="M379" s="195" t="s">
        <v>22</v>
      </c>
      <c r="N379" s="196" t="s">
        <v>46</v>
      </c>
      <c r="O379" s="42"/>
      <c r="P379" s="197">
        <f>O379*H379</f>
        <v>0</v>
      </c>
      <c r="Q379" s="197">
        <v>0</v>
      </c>
      <c r="R379" s="197">
        <f>Q379*H379</f>
        <v>0</v>
      </c>
      <c r="S379" s="197">
        <v>0.004</v>
      </c>
      <c r="T379" s="198">
        <f>S379*H379</f>
        <v>0.208976</v>
      </c>
      <c r="AR379" s="24" t="s">
        <v>228</v>
      </c>
      <c r="AT379" s="24" t="s">
        <v>141</v>
      </c>
      <c r="AU379" s="24" t="s">
        <v>85</v>
      </c>
      <c r="AY379" s="24" t="s">
        <v>139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24" t="s">
        <v>24</v>
      </c>
      <c r="BK379" s="199">
        <f>ROUND(I379*H379,2)</f>
        <v>0</v>
      </c>
      <c r="BL379" s="24" t="s">
        <v>228</v>
      </c>
      <c r="BM379" s="24" t="s">
        <v>610</v>
      </c>
    </row>
    <row r="380" spans="2:51" s="11" customFormat="1" ht="12">
      <c r="B380" s="200"/>
      <c r="C380" s="201"/>
      <c r="D380" s="202" t="s">
        <v>148</v>
      </c>
      <c r="E380" s="203" t="s">
        <v>22</v>
      </c>
      <c r="F380" s="204" t="s">
        <v>552</v>
      </c>
      <c r="G380" s="201"/>
      <c r="H380" s="203" t="s">
        <v>22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148</v>
      </c>
      <c r="AU380" s="210" t="s">
        <v>85</v>
      </c>
      <c r="AV380" s="11" t="s">
        <v>24</v>
      </c>
      <c r="AW380" s="11" t="s">
        <v>39</v>
      </c>
      <c r="AX380" s="11" t="s">
        <v>75</v>
      </c>
      <c r="AY380" s="210" t="s">
        <v>139</v>
      </c>
    </row>
    <row r="381" spans="2:51" s="11" customFormat="1" ht="12">
      <c r="B381" s="200"/>
      <c r="C381" s="201"/>
      <c r="D381" s="202" t="s">
        <v>148</v>
      </c>
      <c r="E381" s="203" t="s">
        <v>22</v>
      </c>
      <c r="F381" s="204" t="s">
        <v>155</v>
      </c>
      <c r="G381" s="201"/>
      <c r="H381" s="203" t="s">
        <v>22</v>
      </c>
      <c r="I381" s="205"/>
      <c r="J381" s="201"/>
      <c r="K381" s="201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148</v>
      </c>
      <c r="AU381" s="210" t="s">
        <v>85</v>
      </c>
      <c r="AV381" s="11" t="s">
        <v>24</v>
      </c>
      <c r="AW381" s="11" t="s">
        <v>39</v>
      </c>
      <c r="AX381" s="11" t="s">
        <v>75</v>
      </c>
      <c r="AY381" s="210" t="s">
        <v>139</v>
      </c>
    </row>
    <row r="382" spans="2:51" s="12" customFormat="1" ht="12">
      <c r="B382" s="211"/>
      <c r="C382" s="212"/>
      <c r="D382" s="202" t="s">
        <v>148</v>
      </c>
      <c r="E382" s="213" t="s">
        <v>22</v>
      </c>
      <c r="F382" s="214" t="s">
        <v>563</v>
      </c>
      <c r="G382" s="212"/>
      <c r="H382" s="215">
        <v>21.217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148</v>
      </c>
      <c r="AU382" s="221" t="s">
        <v>85</v>
      </c>
      <c r="AV382" s="12" t="s">
        <v>85</v>
      </c>
      <c r="AW382" s="12" t="s">
        <v>39</v>
      </c>
      <c r="AX382" s="12" t="s">
        <v>75</v>
      </c>
      <c r="AY382" s="221" t="s">
        <v>139</v>
      </c>
    </row>
    <row r="383" spans="2:51" s="12" customFormat="1" ht="12">
      <c r="B383" s="211"/>
      <c r="C383" s="212"/>
      <c r="D383" s="202" t="s">
        <v>148</v>
      </c>
      <c r="E383" s="213" t="s">
        <v>22</v>
      </c>
      <c r="F383" s="214" t="s">
        <v>564</v>
      </c>
      <c r="G383" s="212"/>
      <c r="H383" s="215">
        <v>0.71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148</v>
      </c>
      <c r="AU383" s="221" t="s">
        <v>85</v>
      </c>
      <c r="AV383" s="12" t="s">
        <v>85</v>
      </c>
      <c r="AW383" s="12" t="s">
        <v>39</v>
      </c>
      <c r="AX383" s="12" t="s">
        <v>75</v>
      </c>
      <c r="AY383" s="221" t="s">
        <v>139</v>
      </c>
    </row>
    <row r="384" spans="2:51" s="12" customFormat="1" ht="12">
      <c r="B384" s="211"/>
      <c r="C384" s="212"/>
      <c r="D384" s="202" t="s">
        <v>148</v>
      </c>
      <c r="E384" s="213" t="s">
        <v>22</v>
      </c>
      <c r="F384" s="214" t="s">
        <v>565</v>
      </c>
      <c r="G384" s="212"/>
      <c r="H384" s="215">
        <v>2.52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148</v>
      </c>
      <c r="AU384" s="221" t="s">
        <v>85</v>
      </c>
      <c r="AV384" s="12" t="s">
        <v>85</v>
      </c>
      <c r="AW384" s="12" t="s">
        <v>39</v>
      </c>
      <c r="AX384" s="12" t="s">
        <v>75</v>
      </c>
      <c r="AY384" s="221" t="s">
        <v>139</v>
      </c>
    </row>
    <row r="385" spans="2:51" s="14" customFormat="1" ht="12">
      <c r="B385" s="243"/>
      <c r="C385" s="244"/>
      <c r="D385" s="202" t="s">
        <v>148</v>
      </c>
      <c r="E385" s="245" t="s">
        <v>22</v>
      </c>
      <c r="F385" s="246" t="s">
        <v>426</v>
      </c>
      <c r="G385" s="244"/>
      <c r="H385" s="247">
        <v>24.447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148</v>
      </c>
      <c r="AU385" s="253" t="s">
        <v>85</v>
      </c>
      <c r="AV385" s="14" t="s">
        <v>159</v>
      </c>
      <c r="AW385" s="14" t="s">
        <v>39</v>
      </c>
      <c r="AX385" s="14" t="s">
        <v>75</v>
      </c>
      <c r="AY385" s="253" t="s">
        <v>139</v>
      </c>
    </row>
    <row r="386" spans="2:51" s="11" customFormat="1" ht="12">
      <c r="B386" s="200"/>
      <c r="C386" s="201"/>
      <c r="D386" s="202" t="s">
        <v>148</v>
      </c>
      <c r="E386" s="203" t="s">
        <v>22</v>
      </c>
      <c r="F386" s="204" t="s">
        <v>149</v>
      </c>
      <c r="G386" s="201"/>
      <c r="H386" s="203" t="s">
        <v>22</v>
      </c>
      <c r="I386" s="205"/>
      <c r="J386" s="201"/>
      <c r="K386" s="201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148</v>
      </c>
      <c r="AU386" s="210" t="s">
        <v>85</v>
      </c>
      <c r="AV386" s="11" t="s">
        <v>24</v>
      </c>
      <c r="AW386" s="11" t="s">
        <v>39</v>
      </c>
      <c r="AX386" s="11" t="s">
        <v>75</v>
      </c>
      <c r="AY386" s="210" t="s">
        <v>139</v>
      </c>
    </row>
    <row r="387" spans="2:51" s="11" customFormat="1" ht="12">
      <c r="B387" s="200"/>
      <c r="C387" s="201"/>
      <c r="D387" s="202" t="s">
        <v>148</v>
      </c>
      <c r="E387" s="203" t="s">
        <v>22</v>
      </c>
      <c r="F387" s="204" t="s">
        <v>155</v>
      </c>
      <c r="G387" s="201"/>
      <c r="H387" s="203" t="s">
        <v>22</v>
      </c>
      <c r="I387" s="205"/>
      <c r="J387" s="201"/>
      <c r="K387" s="201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148</v>
      </c>
      <c r="AU387" s="210" t="s">
        <v>85</v>
      </c>
      <c r="AV387" s="11" t="s">
        <v>24</v>
      </c>
      <c r="AW387" s="11" t="s">
        <v>39</v>
      </c>
      <c r="AX387" s="11" t="s">
        <v>75</v>
      </c>
      <c r="AY387" s="210" t="s">
        <v>139</v>
      </c>
    </row>
    <row r="388" spans="2:51" s="12" customFormat="1" ht="12">
      <c r="B388" s="211"/>
      <c r="C388" s="212"/>
      <c r="D388" s="202" t="s">
        <v>148</v>
      </c>
      <c r="E388" s="213" t="s">
        <v>22</v>
      </c>
      <c r="F388" s="214" t="s">
        <v>611</v>
      </c>
      <c r="G388" s="212"/>
      <c r="H388" s="215">
        <v>27.797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148</v>
      </c>
      <c r="AU388" s="221" t="s">
        <v>85</v>
      </c>
      <c r="AV388" s="12" t="s">
        <v>85</v>
      </c>
      <c r="AW388" s="12" t="s">
        <v>39</v>
      </c>
      <c r="AX388" s="12" t="s">
        <v>75</v>
      </c>
      <c r="AY388" s="221" t="s">
        <v>139</v>
      </c>
    </row>
    <row r="389" spans="2:51" s="13" customFormat="1" ht="12">
      <c r="B389" s="222"/>
      <c r="C389" s="223"/>
      <c r="D389" s="202" t="s">
        <v>148</v>
      </c>
      <c r="E389" s="224" t="s">
        <v>22</v>
      </c>
      <c r="F389" s="225" t="s">
        <v>158</v>
      </c>
      <c r="G389" s="223"/>
      <c r="H389" s="226">
        <v>52.244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148</v>
      </c>
      <c r="AU389" s="232" t="s">
        <v>85</v>
      </c>
      <c r="AV389" s="13" t="s">
        <v>146</v>
      </c>
      <c r="AW389" s="13" t="s">
        <v>39</v>
      </c>
      <c r="AX389" s="13" t="s">
        <v>24</v>
      </c>
      <c r="AY389" s="232" t="s">
        <v>139</v>
      </c>
    </row>
    <row r="390" spans="2:65" s="1" customFormat="1" ht="25.5" customHeight="1">
      <c r="B390" s="41"/>
      <c r="C390" s="188" t="s">
        <v>612</v>
      </c>
      <c r="D390" s="188" t="s">
        <v>141</v>
      </c>
      <c r="E390" s="189" t="s">
        <v>613</v>
      </c>
      <c r="F390" s="190" t="s">
        <v>614</v>
      </c>
      <c r="G390" s="191" t="s">
        <v>144</v>
      </c>
      <c r="H390" s="192">
        <v>55.306</v>
      </c>
      <c r="I390" s="193"/>
      <c r="J390" s="194">
        <f>ROUND(I390*H390,2)</f>
        <v>0</v>
      </c>
      <c r="K390" s="190" t="s">
        <v>145</v>
      </c>
      <c r="L390" s="61"/>
      <c r="M390" s="195" t="s">
        <v>22</v>
      </c>
      <c r="N390" s="196" t="s">
        <v>46</v>
      </c>
      <c r="O390" s="42"/>
      <c r="P390" s="197">
        <f>O390*H390</f>
        <v>0</v>
      </c>
      <c r="Q390" s="197">
        <v>0.00018</v>
      </c>
      <c r="R390" s="197">
        <f>Q390*H390</f>
        <v>0.00995508</v>
      </c>
      <c r="S390" s="197">
        <v>0</v>
      </c>
      <c r="T390" s="198">
        <f>S390*H390</f>
        <v>0</v>
      </c>
      <c r="AR390" s="24" t="s">
        <v>228</v>
      </c>
      <c r="AT390" s="24" t="s">
        <v>141</v>
      </c>
      <c r="AU390" s="24" t="s">
        <v>85</v>
      </c>
      <c r="AY390" s="24" t="s">
        <v>139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24" t="s">
        <v>24</v>
      </c>
      <c r="BK390" s="199">
        <f>ROUND(I390*H390,2)</f>
        <v>0</v>
      </c>
      <c r="BL390" s="24" t="s">
        <v>228</v>
      </c>
      <c r="BM390" s="24" t="s">
        <v>615</v>
      </c>
    </row>
    <row r="391" spans="2:51" s="12" customFormat="1" ht="12">
      <c r="B391" s="211"/>
      <c r="C391" s="212"/>
      <c r="D391" s="202" t="s">
        <v>148</v>
      </c>
      <c r="E391" s="213" t="s">
        <v>22</v>
      </c>
      <c r="F391" s="214" t="s">
        <v>616</v>
      </c>
      <c r="G391" s="212"/>
      <c r="H391" s="215">
        <v>22.69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148</v>
      </c>
      <c r="AU391" s="221" t="s">
        <v>85</v>
      </c>
      <c r="AV391" s="12" t="s">
        <v>85</v>
      </c>
      <c r="AW391" s="12" t="s">
        <v>39</v>
      </c>
      <c r="AX391" s="12" t="s">
        <v>75</v>
      </c>
      <c r="AY391" s="221" t="s">
        <v>139</v>
      </c>
    </row>
    <row r="392" spans="2:51" s="12" customFormat="1" ht="12">
      <c r="B392" s="211"/>
      <c r="C392" s="212"/>
      <c r="D392" s="202" t="s">
        <v>148</v>
      </c>
      <c r="E392" s="213" t="s">
        <v>22</v>
      </c>
      <c r="F392" s="214" t="s">
        <v>617</v>
      </c>
      <c r="G392" s="212"/>
      <c r="H392" s="215">
        <v>0.988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148</v>
      </c>
      <c r="AU392" s="221" t="s">
        <v>85</v>
      </c>
      <c r="AV392" s="12" t="s">
        <v>85</v>
      </c>
      <c r="AW392" s="12" t="s">
        <v>39</v>
      </c>
      <c r="AX392" s="12" t="s">
        <v>75</v>
      </c>
      <c r="AY392" s="221" t="s">
        <v>139</v>
      </c>
    </row>
    <row r="393" spans="2:51" s="12" customFormat="1" ht="12">
      <c r="B393" s="211"/>
      <c r="C393" s="212"/>
      <c r="D393" s="202" t="s">
        <v>148</v>
      </c>
      <c r="E393" s="213" t="s">
        <v>22</v>
      </c>
      <c r="F393" s="214" t="s">
        <v>618</v>
      </c>
      <c r="G393" s="212"/>
      <c r="H393" s="215">
        <v>2.825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148</v>
      </c>
      <c r="AU393" s="221" t="s">
        <v>85</v>
      </c>
      <c r="AV393" s="12" t="s">
        <v>85</v>
      </c>
      <c r="AW393" s="12" t="s">
        <v>39</v>
      </c>
      <c r="AX393" s="12" t="s">
        <v>75</v>
      </c>
      <c r="AY393" s="221" t="s">
        <v>139</v>
      </c>
    </row>
    <row r="394" spans="2:51" s="12" customFormat="1" ht="12">
      <c r="B394" s="211"/>
      <c r="C394" s="212"/>
      <c r="D394" s="202" t="s">
        <v>148</v>
      </c>
      <c r="E394" s="213" t="s">
        <v>22</v>
      </c>
      <c r="F394" s="214" t="s">
        <v>564</v>
      </c>
      <c r="G394" s="212"/>
      <c r="H394" s="215">
        <v>0.71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148</v>
      </c>
      <c r="AU394" s="221" t="s">
        <v>85</v>
      </c>
      <c r="AV394" s="12" t="s">
        <v>85</v>
      </c>
      <c r="AW394" s="12" t="s">
        <v>39</v>
      </c>
      <c r="AX394" s="12" t="s">
        <v>75</v>
      </c>
      <c r="AY394" s="221" t="s">
        <v>139</v>
      </c>
    </row>
    <row r="395" spans="2:51" s="12" customFormat="1" ht="12">
      <c r="B395" s="211"/>
      <c r="C395" s="212"/>
      <c r="D395" s="202" t="s">
        <v>148</v>
      </c>
      <c r="E395" s="213" t="s">
        <v>22</v>
      </c>
      <c r="F395" s="214" t="s">
        <v>565</v>
      </c>
      <c r="G395" s="212"/>
      <c r="H395" s="215">
        <v>2.52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148</v>
      </c>
      <c r="AU395" s="221" t="s">
        <v>85</v>
      </c>
      <c r="AV395" s="12" t="s">
        <v>85</v>
      </c>
      <c r="AW395" s="12" t="s">
        <v>39</v>
      </c>
      <c r="AX395" s="12" t="s">
        <v>75</v>
      </c>
      <c r="AY395" s="221" t="s">
        <v>139</v>
      </c>
    </row>
    <row r="396" spans="2:51" s="14" customFormat="1" ht="12">
      <c r="B396" s="243"/>
      <c r="C396" s="244"/>
      <c r="D396" s="202" t="s">
        <v>148</v>
      </c>
      <c r="E396" s="245" t="s">
        <v>22</v>
      </c>
      <c r="F396" s="246" t="s">
        <v>426</v>
      </c>
      <c r="G396" s="244"/>
      <c r="H396" s="247">
        <v>29.733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148</v>
      </c>
      <c r="AU396" s="253" t="s">
        <v>85</v>
      </c>
      <c r="AV396" s="14" t="s">
        <v>159</v>
      </c>
      <c r="AW396" s="14" t="s">
        <v>39</v>
      </c>
      <c r="AX396" s="14" t="s">
        <v>75</v>
      </c>
      <c r="AY396" s="253" t="s">
        <v>139</v>
      </c>
    </row>
    <row r="397" spans="2:51" s="12" customFormat="1" ht="12">
      <c r="B397" s="211"/>
      <c r="C397" s="212"/>
      <c r="D397" s="202" t="s">
        <v>148</v>
      </c>
      <c r="E397" s="213" t="s">
        <v>22</v>
      </c>
      <c r="F397" s="214" t="s">
        <v>619</v>
      </c>
      <c r="G397" s="212"/>
      <c r="H397" s="215">
        <v>23.617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148</v>
      </c>
      <c r="AU397" s="221" t="s">
        <v>85</v>
      </c>
      <c r="AV397" s="12" t="s">
        <v>85</v>
      </c>
      <c r="AW397" s="12" t="s">
        <v>39</v>
      </c>
      <c r="AX397" s="12" t="s">
        <v>75</v>
      </c>
      <c r="AY397" s="221" t="s">
        <v>139</v>
      </c>
    </row>
    <row r="398" spans="2:51" s="12" customFormat="1" ht="12">
      <c r="B398" s="211"/>
      <c r="C398" s="212"/>
      <c r="D398" s="202" t="s">
        <v>148</v>
      </c>
      <c r="E398" s="213" t="s">
        <v>22</v>
      </c>
      <c r="F398" s="214" t="s">
        <v>620</v>
      </c>
      <c r="G398" s="212"/>
      <c r="H398" s="215">
        <v>1.956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148</v>
      </c>
      <c r="AU398" s="221" t="s">
        <v>85</v>
      </c>
      <c r="AV398" s="12" t="s">
        <v>85</v>
      </c>
      <c r="AW398" s="12" t="s">
        <v>39</v>
      </c>
      <c r="AX398" s="12" t="s">
        <v>75</v>
      </c>
      <c r="AY398" s="221" t="s">
        <v>139</v>
      </c>
    </row>
    <row r="399" spans="2:51" s="14" customFormat="1" ht="12">
      <c r="B399" s="243"/>
      <c r="C399" s="244"/>
      <c r="D399" s="202" t="s">
        <v>148</v>
      </c>
      <c r="E399" s="245" t="s">
        <v>22</v>
      </c>
      <c r="F399" s="246" t="s">
        <v>426</v>
      </c>
      <c r="G399" s="244"/>
      <c r="H399" s="247">
        <v>25.573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148</v>
      </c>
      <c r="AU399" s="253" t="s">
        <v>85</v>
      </c>
      <c r="AV399" s="14" t="s">
        <v>159</v>
      </c>
      <c r="AW399" s="14" t="s">
        <v>39</v>
      </c>
      <c r="AX399" s="14" t="s">
        <v>75</v>
      </c>
      <c r="AY399" s="253" t="s">
        <v>139</v>
      </c>
    </row>
    <row r="400" spans="2:51" s="13" customFormat="1" ht="12">
      <c r="B400" s="222"/>
      <c r="C400" s="223"/>
      <c r="D400" s="202" t="s">
        <v>148</v>
      </c>
      <c r="E400" s="224" t="s">
        <v>22</v>
      </c>
      <c r="F400" s="225" t="s">
        <v>158</v>
      </c>
      <c r="G400" s="223"/>
      <c r="H400" s="226">
        <v>55.306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148</v>
      </c>
      <c r="AU400" s="232" t="s">
        <v>85</v>
      </c>
      <c r="AV400" s="13" t="s">
        <v>146</v>
      </c>
      <c r="AW400" s="13" t="s">
        <v>39</v>
      </c>
      <c r="AX400" s="13" t="s">
        <v>24</v>
      </c>
      <c r="AY400" s="232" t="s">
        <v>139</v>
      </c>
    </row>
    <row r="401" spans="2:65" s="1" customFormat="1" ht="16.5" customHeight="1">
      <c r="B401" s="41"/>
      <c r="C401" s="188" t="s">
        <v>621</v>
      </c>
      <c r="D401" s="188" t="s">
        <v>141</v>
      </c>
      <c r="E401" s="189" t="s">
        <v>622</v>
      </c>
      <c r="F401" s="190" t="s">
        <v>623</v>
      </c>
      <c r="G401" s="191" t="s">
        <v>144</v>
      </c>
      <c r="H401" s="192">
        <v>73.57</v>
      </c>
      <c r="I401" s="193"/>
      <c r="J401" s="194">
        <f>ROUND(I401*H401,2)</f>
        <v>0</v>
      </c>
      <c r="K401" s="190" t="s">
        <v>145</v>
      </c>
      <c r="L401" s="61"/>
      <c r="M401" s="195" t="s">
        <v>22</v>
      </c>
      <c r="N401" s="196" t="s">
        <v>46</v>
      </c>
      <c r="O401" s="42"/>
      <c r="P401" s="197">
        <f>O401*H401</f>
        <v>0</v>
      </c>
      <c r="Q401" s="197">
        <v>0.00018</v>
      </c>
      <c r="R401" s="197">
        <f>Q401*H401</f>
        <v>0.0132426</v>
      </c>
      <c r="S401" s="197">
        <v>0</v>
      </c>
      <c r="T401" s="198">
        <f>S401*H401</f>
        <v>0</v>
      </c>
      <c r="AR401" s="24" t="s">
        <v>228</v>
      </c>
      <c r="AT401" s="24" t="s">
        <v>141</v>
      </c>
      <c r="AU401" s="24" t="s">
        <v>85</v>
      </c>
      <c r="AY401" s="24" t="s">
        <v>139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24" t="s">
        <v>24</v>
      </c>
      <c r="BK401" s="199">
        <f>ROUND(I401*H401,2)</f>
        <v>0</v>
      </c>
      <c r="BL401" s="24" t="s">
        <v>228</v>
      </c>
      <c r="BM401" s="24" t="s">
        <v>624</v>
      </c>
    </row>
    <row r="402" spans="2:51" s="12" customFormat="1" ht="12">
      <c r="B402" s="211"/>
      <c r="C402" s="212"/>
      <c r="D402" s="202" t="s">
        <v>148</v>
      </c>
      <c r="E402" s="213" t="s">
        <v>22</v>
      </c>
      <c r="F402" s="214" t="s">
        <v>625</v>
      </c>
      <c r="G402" s="212"/>
      <c r="H402" s="215">
        <v>1.491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148</v>
      </c>
      <c r="AU402" s="221" t="s">
        <v>85</v>
      </c>
      <c r="AV402" s="12" t="s">
        <v>85</v>
      </c>
      <c r="AW402" s="12" t="s">
        <v>39</v>
      </c>
      <c r="AX402" s="12" t="s">
        <v>75</v>
      </c>
      <c r="AY402" s="221" t="s">
        <v>139</v>
      </c>
    </row>
    <row r="403" spans="2:51" s="12" customFormat="1" ht="12">
      <c r="B403" s="211"/>
      <c r="C403" s="212"/>
      <c r="D403" s="202" t="s">
        <v>148</v>
      </c>
      <c r="E403" s="213" t="s">
        <v>22</v>
      </c>
      <c r="F403" s="214" t="s">
        <v>626</v>
      </c>
      <c r="G403" s="212"/>
      <c r="H403" s="215">
        <v>2.36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148</v>
      </c>
      <c r="AU403" s="221" t="s">
        <v>85</v>
      </c>
      <c r="AV403" s="12" t="s">
        <v>85</v>
      </c>
      <c r="AW403" s="12" t="s">
        <v>39</v>
      </c>
      <c r="AX403" s="12" t="s">
        <v>75</v>
      </c>
      <c r="AY403" s="221" t="s">
        <v>139</v>
      </c>
    </row>
    <row r="404" spans="2:51" s="12" customFormat="1" ht="12">
      <c r="B404" s="211"/>
      <c r="C404" s="212"/>
      <c r="D404" s="202" t="s">
        <v>148</v>
      </c>
      <c r="E404" s="213" t="s">
        <v>22</v>
      </c>
      <c r="F404" s="214" t="s">
        <v>627</v>
      </c>
      <c r="G404" s="212"/>
      <c r="H404" s="215">
        <v>69.719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148</v>
      </c>
      <c r="AU404" s="221" t="s">
        <v>85</v>
      </c>
      <c r="AV404" s="12" t="s">
        <v>85</v>
      </c>
      <c r="AW404" s="12" t="s">
        <v>39</v>
      </c>
      <c r="AX404" s="12" t="s">
        <v>75</v>
      </c>
      <c r="AY404" s="221" t="s">
        <v>139</v>
      </c>
    </row>
    <row r="405" spans="2:51" s="13" customFormat="1" ht="12">
      <c r="B405" s="222"/>
      <c r="C405" s="223"/>
      <c r="D405" s="202" t="s">
        <v>148</v>
      </c>
      <c r="E405" s="224" t="s">
        <v>22</v>
      </c>
      <c r="F405" s="225" t="s">
        <v>158</v>
      </c>
      <c r="G405" s="223"/>
      <c r="H405" s="226">
        <v>73.57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148</v>
      </c>
      <c r="AU405" s="232" t="s">
        <v>85</v>
      </c>
      <c r="AV405" s="13" t="s">
        <v>146</v>
      </c>
      <c r="AW405" s="13" t="s">
        <v>39</v>
      </c>
      <c r="AX405" s="13" t="s">
        <v>24</v>
      </c>
      <c r="AY405" s="232" t="s">
        <v>139</v>
      </c>
    </row>
    <row r="406" spans="2:65" s="1" customFormat="1" ht="16.5" customHeight="1">
      <c r="B406" s="41"/>
      <c r="C406" s="233" t="s">
        <v>628</v>
      </c>
      <c r="D406" s="233" t="s">
        <v>254</v>
      </c>
      <c r="E406" s="234" t="s">
        <v>629</v>
      </c>
      <c r="F406" s="235" t="s">
        <v>630</v>
      </c>
      <c r="G406" s="236" t="s">
        <v>144</v>
      </c>
      <c r="H406" s="237">
        <v>158.33</v>
      </c>
      <c r="I406" s="238"/>
      <c r="J406" s="239">
        <f>ROUND(I406*H406,2)</f>
        <v>0</v>
      </c>
      <c r="K406" s="235" t="s">
        <v>145</v>
      </c>
      <c r="L406" s="240"/>
      <c r="M406" s="241" t="s">
        <v>22</v>
      </c>
      <c r="N406" s="242" t="s">
        <v>46</v>
      </c>
      <c r="O406" s="42"/>
      <c r="P406" s="197">
        <f>O406*H406</f>
        <v>0</v>
      </c>
      <c r="Q406" s="197">
        <v>0.00254</v>
      </c>
      <c r="R406" s="197">
        <f>Q406*H406</f>
        <v>0.4021582000000001</v>
      </c>
      <c r="S406" s="197">
        <v>0</v>
      </c>
      <c r="T406" s="198">
        <f>S406*H406</f>
        <v>0</v>
      </c>
      <c r="AR406" s="24" t="s">
        <v>324</v>
      </c>
      <c r="AT406" s="24" t="s">
        <v>254</v>
      </c>
      <c r="AU406" s="24" t="s">
        <v>85</v>
      </c>
      <c r="AY406" s="24" t="s">
        <v>139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24" t="s">
        <v>24</v>
      </c>
      <c r="BK406" s="199">
        <f>ROUND(I406*H406,2)</f>
        <v>0</v>
      </c>
      <c r="BL406" s="24" t="s">
        <v>228</v>
      </c>
      <c r="BM406" s="24" t="s">
        <v>631</v>
      </c>
    </row>
    <row r="407" spans="2:51" s="12" customFormat="1" ht="12">
      <c r="B407" s="211"/>
      <c r="C407" s="212"/>
      <c r="D407" s="202" t="s">
        <v>148</v>
      </c>
      <c r="E407" s="213" t="s">
        <v>22</v>
      </c>
      <c r="F407" s="214" t="s">
        <v>632</v>
      </c>
      <c r="G407" s="212"/>
      <c r="H407" s="215">
        <v>66.367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148</v>
      </c>
      <c r="AU407" s="221" t="s">
        <v>85</v>
      </c>
      <c r="AV407" s="12" t="s">
        <v>85</v>
      </c>
      <c r="AW407" s="12" t="s">
        <v>39</v>
      </c>
      <c r="AX407" s="12" t="s">
        <v>75</v>
      </c>
      <c r="AY407" s="221" t="s">
        <v>139</v>
      </c>
    </row>
    <row r="408" spans="2:51" s="12" customFormat="1" ht="12">
      <c r="B408" s="211"/>
      <c r="C408" s="212"/>
      <c r="D408" s="202" t="s">
        <v>148</v>
      </c>
      <c r="E408" s="213" t="s">
        <v>22</v>
      </c>
      <c r="F408" s="214" t="s">
        <v>633</v>
      </c>
      <c r="G408" s="212"/>
      <c r="H408" s="215">
        <v>91.963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148</v>
      </c>
      <c r="AU408" s="221" t="s">
        <v>85</v>
      </c>
      <c r="AV408" s="12" t="s">
        <v>85</v>
      </c>
      <c r="AW408" s="12" t="s">
        <v>39</v>
      </c>
      <c r="AX408" s="12" t="s">
        <v>75</v>
      </c>
      <c r="AY408" s="221" t="s">
        <v>139</v>
      </c>
    </row>
    <row r="409" spans="2:51" s="13" customFormat="1" ht="12">
      <c r="B409" s="222"/>
      <c r="C409" s="223"/>
      <c r="D409" s="202" t="s">
        <v>148</v>
      </c>
      <c r="E409" s="224" t="s">
        <v>22</v>
      </c>
      <c r="F409" s="225" t="s">
        <v>158</v>
      </c>
      <c r="G409" s="223"/>
      <c r="H409" s="226">
        <v>158.33</v>
      </c>
      <c r="I409" s="227"/>
      <c r="J409" s="223"/>
      <c r="K409" s="223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148</v>
      </c>
      <c r="AU409" s="232" t="s">
        <v>85</v>
      </c>
      <c r="AV409" s="13" t="s">
        <v>146</v>
      </c>
      <c r="AW409" s="13" t="s">
        <v>39</v>
      </c>
      <c r="AX409" s="13" t="s">
        <v>24</v>
      </c>
      <c r="AY409" s="232" t="s">
        <v>139</v>
      </c>
    </row>
    <row r="410" spans="2:65" s="1" customFormat="1" ht="16.5" customHeight="1">
      <c r="B410" s="41"/>
      <c r="C410" s="188" t="s">
        <v>634</v>
      </c>
      <c r="D410" s="188" t="s">
        <v>141</v>
      </c>
      <c r="E410" s="189" t="s">
        <v>635</v>
      </c>
      <c r="F410" s="190" t="s">
        <v>636</v>
      </c>
      <c r="G410" s="191" t="s">
        <v>144</v>
      </c>
      <c r="H410" s="192">
        <v>55.306</v>
      </c>
      <c r="I410" s="193"/>
      <c r="J410" s="194">
        <f>ROUND(I410*H410,2)</f>
        <v>0</v>
      </c>
      <c r="K410" s="190" t="s">
        <v>145</v>
      </c>
      <c r="L410" s="61"/>
      <c r="M410" s="195" t="s">
        <v>22</v>
      </c>
      <c r="N410" s="196" t="s">
        <v>46</v>
      </c>
      <c r="O410" s="42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24" t="s">
        <v>228</v>
      </c>
      <c r="AT410" s="24" t="s">
        <v>141</v>
      </c>
      <c r="AU410" s="24" t="s">
        <v>85</v>
      </c>
      <c r="AY410" s="24" t="s">
        <v>139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24" t="s">
        <v>24</v>
      </c>
      <c r="BK410" s="199">
        <f>ROUND(I410*H410,2)</f>
        <v>0</v>
      </c>
      <c r="BL410" s="24" t="s">
        <v>228</v>
      </c>
      <c r="BM410" s="24" t="s">
        <v>637</v>
      </c>
    </row>
    <row r="411" spans="2:51" s="12" customFormat="1" ht="12">
      <c r="B411" s="211"/>
      <c r="C411" s="212"/>
      <c r="D411" s="202" t="s">
        <v>148</v>
      </c>
      <c r="E411" s="213" t="s">
        <v>22</v>
      </c>
      <c r="F411" s="214" t="s">
        <v>638</v>
      </c>
      <c r="G411" s="212"/>
      <c r="H411" s="215">
        <v>55.306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148</v>
      </c>
      <c r="AU411" s="221" t="s">
        <v>85</v>
      </c>
      <c r="AV411" s="12" t="s">
        <v>85</v>
      </c>
      <c r="AW411" s="12" t="s">
        <v>39</v>
      </c>
      <c r="AX411" s="12" t="s">
        <v>24</v>
      </c>
      <c r="AY411" s="221" t="s">
        <v>139</v>
      </c>
    </row>
    <row r="412" spans="2:65" s="1" customFormat="1" ht="16.5" customHeight="1">
      <c r="B412" s="41"/>
      <c r="C412" s="188" t="s">
        <v>639</v>
      </c>
      <c r="D412" s="188" t="s">
        <v>141</v>
      </c>
      <c r="E412" s="189" t="s">
        <v>640</v>
      </c>
      <c r="F412" s="190" t="s">
        <v>641</v>
      </c>
      <c r="G412" s="191" t="s">
        <v>144</v>
      </c>
      <c r="H412" s="192">
        <v>55.306</v>
      </c>
      <c r="I412" s="193"/>
      <c r="J412" s="194">
        <f>ROUND(I412*H412,2)</f>
        <v>0</v>
      </c>
      <c r="K412" s="190" t="s">
        <v>145</v>
      </c>
      <c r="L412" s="61"/>
      <c r="M412" s="195" t="s">
        <v>22</v>
      </c>
      <c r="N412" s="196" t="s">
        <v>46</v>
      </c>
      <c r="O412" s="42"/>
      <c r="P412" s="197">
        <f>O412*H412</f>
        <v>0</v>
      </c>
      <c r="Q412" s="197">
        <v>0</v>
      </c>
      <c r="R412" s="197">
        <f>Q412*H412</f>
        <v>0</v>
      </c>
      <c r="S412" s="197">
        <v>0</v>
      </c>
      <c r="T412" s="198">
        <f>S412*H412</f>
        <v>0</v>
      </c>
      <c r="AR412" s="24" t="s">
        <v>228</v>
      </c>
      <c r="AT412" s="24" t="s">
        <v>141</v>
      </c>
      <c r="AU412" s="24" t="s">
        <v>85</v>
      </c>
      <c r="AY412" s="24" t="s">
        <v>139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24" t="s">
        <v>24</v>
      </c>
      <c r="BK412" s="199">
        <f>ROUND(I412*H412,2)</f>
        <v>0</v>
      </c>
      <c r="BL412" s="24" t="s">
        <v>228</v>
      </c>
      <c r="BM412" s="24" t="s">
        <v>642</v>
      </c>
    </row>
    <row r="413" spans="2:51" s="12" customFormat="1" ht="12">
      <c r="B413" s="211"/>
      <c r="C413" s="212"/>
      <c r="D413" s="202" t="s">
        <v>148</v>
      </c>
      <c r="E413" s="213" t="s">
        <v>22</v>
      </c>
      <c r="F413" s="214" t="s">
        <v>643</v>
      </c>
      <c r="G413" s="212"/>
      <c r="H413" s="215">
        <v>55.306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148</v>
      </c>
      <c r="AU413" s="221" t="s">
        <v>85</v>
      </c>
      <c r="AV413" s="12" t="s">
        <v>85</v>
      </c>
      <c r="AW413" s="12" t="s">
        <v>39</v>
      </c>
      <c r="AX413" s="12" t="s">
        <v>24</v>
      </c>
      <c r="AY413" s="221" t="s">
        <v>139</v>
      </c>
    </row>
    <row r="414" spans="2:65" s="1" customFormat="1" ht="16.5" customHeight="1">
      <c r="B414" s="41"/>
      <c r="C414" s="188" t="s">
        <v>644</v>
      </c>
      <c r="D414" s="188" t="s">
        <v>141</v>
      </c>
      <c r="E414" s="189" t="s">
        <v>645</v>
      </c>
      <c r="F414" s="190" t="s">
        <v>646</v>
      </c>
      <c r="G414" s="191" t="s">
        <v>144</v>
      </c>
      <c r="H414" s="192">
        <v>73.57</v>
      </c>
      <c r="I414" s="193"/>
      <c r="J414" s="194">
        <f>ROUND(I414*H414,2)</f>
        <v>0</v>
      </c>
      <c r="K414" s="190" t="s">
        <v>145</v>
      </c>
      <c r="L414" s="61"/>
      <c r="M414" s="195" t="s">
        <v>22</v>
      </c>
      <c r="N414" s="196" t="s">
        <v>46</v>
      </c>
      <c r="O414" s="42"/>
      <c r="P414" s="197">
        <f>O414*H414</f>
        <v>0</v>
      </c>
      <c r="Q414" s="197">
        <v>0</v>
      </c>
      <c r="R414" s="197">
        <f>Q414*H414</f>
        <v>0</v>
      </c>
      <c r="S414" s="197">
        <v>0</v>
      </c>
      <c r="T414" s="198">
        <f>S414*H414</f>
        <v>0</v>
      </c>
      <c r="AR414" s="24" t="s">
        <v>228</v>
      </c>
      <c r="AT414" s="24" t="s">
        <v>141</v>
      </c>
      <c r="AU414" s="24" t="s">
        <v>85</v>
      </c>
      <c r="AY414" s="24" t="s">
        <v>139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24" t="s">
        <v>24</v>
      </c>
      <c r="BK414" s="199">
        <f>ROUND(I414*H414,2)</f>
        <v>0</v>
      </c>
      <c r="BL414" s="24" t="s">
        <v>228</v>
      </c>
      <c r="BM414" s="24" t="s">
        <v>647</v>
      </c>
    </row>
    <row r="415" spans="2:51" s="12" customFormat="1" ht="12">
      <c r="B415" s="211"/>
      <c r="C415" s="212"/>
      <c r="D415" s="202" t="s">
        <v>148</v>
      </c>
      <c r="E415" s="213" t="s">
        <v>22</v>
      </c>
      <c r="F415" s="214" t="s">
        <v>648</v>
      </c>
      <c r="G415" s="212"/>
      <c r="H415" s="215">
        <v>73.57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148</v>
      </c>
      <c r="AU415" s="221" t="s">
        <v>85</v>
      </c>
      <c r="AV415" s="12" t="s">
        <v>85</v>
      </c>
      <c r="AW415" s="12" t="s">
        <v>39</v>
      </c>
      <c r="AX415" s="12" t="s">
        <v>24</v>
      </c>
      <c r="AY415" s="221" t="s">
        <v>139</v>
      </c>
    </row>
    <row r="416" spans="2:65" s="1" customFormat="1" ht="16.5" customHeight="1">
      <c r="B416" s="41"/>
      <c r="C416" s="188" t="s">
        <v>649</v>
      </c>
      <c r="D416" s="188" t="s">
        <v>141</v>
      </c>
      <c r="E416" s="189" t="s">
        <v>650</v>
      </c>
      <c r="F416" s="190" t="s">
        <v>651</v>
      </c>
      <c r="G416" s="191" t="s">
        <v>144</v>
      </c>
      <c r="H416" s="192">
        <v>73.57</v>
      </c>
      <c r="I416" s="193"/>
      <c r="J416" s="194">
        <f>ROUND(I416*H416,2)</f>
        <v>0</v>
      </c>
      <c r="K416" s="190" t="s">
        <v>145</v>
      </c>
      <c r="L416" s="61"/>
      <c r="M416" s="195" t="s">
        <v>22</v>
      </c>
      <c r="N416" s="196" t="s">
        <v>46</v>
      </c>
      <c r="O416" s="42"/>
      <c r="P416" s="197">
        <f>O416*H416</f>
        <v>0</v>
      </c>
      <c r="Q416" s="197">
        <v>0</v>
      </c>
      <c r="R416" s="197">
        <f>Q416*H416</f>
        <v>0</v>
      </c>
      <c r="S416" s="197">
        <v>0</v>
      </c>
      <c r="T416" s="198">
        <f>S416*H416</f>
        <v>0</v>
      </c>
      <c r="AR416" s="24" t="s">
        <v>228</v>
      </c>
      <c r="AT416" s="24" t="s">
        <v>141</v>
      </c>
      <c r="AU416" s="24" t="s">
        <v>85</v>
      </c>
      <c r="AY416" s="24" t="s">
        <v>139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24" t="s">
        <v>24</v>
      </c>
      <c r="BK416" s="199">
        <f>ROUND(I416*H416,2)</f>
        <v>0</v>
      </c>
      <c r="BL416" s="24" t="s">
        <v>228</v>
      </c>
      <c r="BM416" s="24" t="s">
        <v>652</v>
      </c>
    </row>
    <row r="417" spans="2:51" s="12" customFormat="1" ht="12">
      <c r="B417" s="211"/>
      <c r="C417" s="212"/>
      <c r="D417" s="202" t="s">
        <v>148</v>
      </c>
      <c r="E417" s="213" t="s">
        <v>22</v>
      </c>
      <c r="F417" s="214" t="s">
        <v>648</v>
      </c>
      <c r="G417" s="212"/>
      <c r="H417" s="215">
        <v>73.57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148</v>
      </c>
      <c r="AU417" s="221" t="s">
        <v>85</v>
      </c>
      <c r="AV417" s="12" t="s">
        <v>85</v>
      </c>
      <c r="AW417" s="12" t="s">
        <v>39</v>
      </c>
      <c r="AX417" s="12" t="s">
        <v>24</v>
      </c>
      <c r="AY417" s="221" t="s">
        <v>139</v>
      </c>
    </row>
    <row r="418" spans="2:65" s="1" customFormat="1" ht="16.5" customHeight="1">
      <c r="B418" s="41"/>
      <c r="C418" s="233" t="s">
        <v>653</v>
      </c>
      <c r="D418" s="233" t="s">
        <v>254</v>
      </c>
      <c r="E418" s="234" t="s">
        <v>654</v>
      </c>
      <c r="F418" s="235" t="s">
        <v>655</v>
      </c>
      <c r="G418" s="236" t="s">
        <v>144</v>
      </c>
      <c r="H418" s="237">
        <v>303.772</v>
      </c>
      <c r="I418" s="238"/>
      <c r="J418" s="239">
        <f>ROUND(I418*H418,2)</f>
        <v>0</v>
      </c>
      <c r="K418" s="235" t="s">
        <v>145</v>
      </c>
      <c r="L418" s="240"/>
      <c r="M418" s="241" t="s">
        <v>22</v>
      </c>
      <c r="N418" s="242" t="s">
        <v>46</v>
      </c>
      <c r="O418" s="42"/>
      <c r="P418" s="197">
        <f>O418*H418</f>
        <v>0</v>
      </c>
      <c r="Q418" s="197">
        <v>0.0003</v>
      </c>
      <c r="R418" s="197">
        <f>Q418*H418</f>
        <v>0.0911316</v>
      </c>
      <c r="S418" s="197">
        <v>0</v>
      </c>
      <c r="T418" s="198">
        <f>S418*H418</f>
        <v>0</v>
      </c>
      <c r="AR418" s="24" t="s">
        <v>324</v>
      </c>
      <c r="AT418" s="24" t="s">
        <v>254</v>
      </c>
      <c r="AU418" s="24" t="s">
        <v>85</v>
      </c>
      <c r="AY418" s="24" t="s">
        <v>139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24" t="s">
        <v>24</v>
      </c>
      <c r="BK418" s="199">
        <f>ROUND(I418*H418,2)</f>
        <v>0</v>
      </c>
      <c r="BL418" s="24" t="s">
        <v>228</v>
      </c>
      <c r="BM418" s="24" t="s">
        <v>656</v>
      </c>
    </row>
    <row r="419" spans="2:51" s="11" customFormat="1" ht="12">
      <c r="B419" s="200"/>
      <c r="C419" s="201"/>
      <c r="D419" s="202" t="s">
        <v>148</v>
      </c>
      <c r="E419" s="203" t="s">
        <v>22</v>
      </c>
      <c r="F419" s="204" t="s">
        <v>657</v>
      </c>
      <c r="G419" s="201"/>
      <c r="H419" s="203" t="s">
        <v>22</v>
      </c>
      <c r="I419" s="205"/>
      <c r="J419" s="201"/>
      <c r="K419" s="201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148</v>
      </c>
      <c r="AU419" s="210" t="s">
        <v>85</v>
      </c>
      <c r="AV419" s="11" t="s">
        <v>24</v>
      </c>
      <c r="AW419" s="11" t="s">
        <v>39</v>
      </c>
      <c r="AX419" s="11" t="s">
        <v>75</v>
      </c>
      <c r="AY419" s="210" t="s">
        <v>139</v>
      </c>
    </row>
    <row r="420" spans="2:51" s="12" customFormat="1" ht="12">
      <c r="B420" s="211"/>
      <c r="C420" s="212"/>
      <c r="D420" s="202" t="s">
        <v>148</v>
      </c>
      <c r="E420" s="213" t="s">
        <v>22</v>
      </c>
      <c r="F420" s="214" t="s">
        <v>658</v>
      </c>
      <c r="G420" s="212"/>
      <c r="H420" s="215">
        <v>63.602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148</v>
      </c>
      <c r="AU420" s="221" t="s">
        <v>85</v>
      </c>
      <c r="AV420" s="12" t="s">
        <v>85</v>
      </c>
      <c r="AW420" s="12" t="s">
        <v>39</v>
      </c>
      <c r="AX420" s="12" t="s">
        <v>75</v>
      </c>
      <c r="AY420" s="221" t="s">
        <v>139</v>
      </c>
    </row>
    <row r="421" spans="2:51" s="12" customFormat="1" ht="12">
      <c r="B421" s="211"/>
      <c r="C421" s="212"/>
      <c r="D421" s="202" t="s">
        <v>148</v>
      </c>
      <c r="E421" s="213" t="s">
        <v>22</v>
      </c>
      <c r="F421" s="214" t="s">
        <v>659</v>
      </c>
      <c r="G421" s="212"/>
      <c r="H421" s="215">
        <v>88.284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148</v>
      </c>
      <c r="AU421" s="221" t="s">
        <v>85</v>
      </c>
      <c r="AV421" s="12" t="s">
        <v>85</v>
      </c>
      <c r="AW421" s="12" t="s">
        <v>39</v>
      </c>
      <c r="AX421" s="12" t="s">
        <v>75</v>
      </c>
      <c r="AY421" s="221" t="s">
        <v>139</v>
      </c>
    </row>
    <row r="422" spans="2:51" s="14" customFormat="1" ht="12">
      <c r="B422" s="243"/>
      <c r="C422" s="244"/>
      <c r="D422" s="202" t="s">
        <v>148</v>
      </c>
      <c r="E422" s="245" t="s">
        <v>22</v>
      </c>
      <c r="F422" s="246" t="s">
        <v>426</v>
      </c>
      <c r="G422" s="244"/>
      <c r="H422" s="247">
        <v>151.886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148</v>
      </c>
      <c r="AU422" s="253" t="s">
        <v>85</v>
      </c>
      <c r="AV422" s="14" t="s">
        <v>159</v>
      </c>
      <c r="AW422" s="14" t="s">
        <v>39</v>
      </c>
      <c r="AX422" s="14" t="s">
        <v>75</v>
      </c>
      <c r="AY422" s="253" t="s">
        <v>139</v>
      </c>
    </row>
    <row r="423" spans="2:51" s="11" customFormat="1" ht="12">
      <c r="B423" s="200"/>
      <c r="C423" s="201"/>
      <c r="D423" s="202" t="s">
        <v>148</v>
      </c>
      <c r="E423" s="203" t="s">
        <v>22</v>
      </c>
      <c r="F423" s="204" t="s">
        <v>660</v>
      </c>
      <c r="G423" s="201"/>
      <c r="H423" s="203" t="s">
        <v>22</v>
      </c>
      <c r="I423" s="205"/>
      <c r="J423" s="201"/>
      <c r="K423" s="201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148</v>
      </c>
      <c r="AU423" s="210" t="s">
        <v>85</v>
      </c>
      <c r="AV423" s="11" t="s">
        <v>24</v>
      </c>
      <c r="AW423" s="11" t="s">
        <v>39</v>
      </c>
      <c r="AX423" s="11" t="s">
        <v>75</v>
      </c>
      <c r="AY423" s="210" t="s">
        <v>139</v>
      </c>
    </row>
    <row r="424" spans="2:51" s="12" customFormat="1" ht="12">
      <c r="B424" s="211"/>
      <c r="C424" s="212"/>
      <c r="D424" s="202" t="s">
        <v>148</v>
      </c>
      <c r="E424" s="213" t="s">
        <v>22</v>
      </c>
      <c r="F424" s="214" t="s">
        <v>661</v>
      </c>
      <c r="G424" s="212"/>
      <c r="H424" s="215">
        <v>63.602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148</v>
      </c>
      <c r="AU424" s="221" t="s">
        <v>85</v>
      </c>
      <c r="AV424" s="12" t="s">
        <v>85</v>
      </c>
      <c r="AW424" s="12" t="s">
        <v>39</v>
      </c>
      <c r="AX424" s="12" t="s">
        <v>75</v>
      </c>
      <c r="AY424" s="221" t="s">
        <v>139</v>
      </c>
    </row>
    <row r="425" spans="2:51" s="12" customFormat="1" ht="12">
      <c r="B425" s="211"/>
      <c r="C425" s="212"/>
      <c r="D425" s="202" t="s">
        <v>148</v>
      </c>
      <c r="E425" s="213" t="s">
        <v>22</v>
      </c>
      <c r="F425" s="214" t="s">
        <v>662</v>
      </c>
      <c r="G425" s="212"/>
      <c r="H425" s="215">
        <v>88.284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148</v>
      </c>
      <c r="AU425" s="221" t="s">
        <v>85</v>
      </c>
      <c r="AV425" s="12" t="s">
        <v>85</v>
      </c>
      <c r="AW425" s="12" t="s">
        <v>39</v>
      </c>
      <c r="AX425" s="12" t="s">
        <v>75</v>
      </c>
      <c r="AY425" s="221" t="s">
        <v>139</v>
      </c>
    </row>
    <row r="426" spans="2:51" s="14" customFormat="1" ht="12">
      <c r="B426" s="243"/>
      <c r="C426" s="244"/>
      <c r="D426" s="202" t="s">
        <v>148</v>
      </c>
      <c r="E426" s="245" t="s">
        <v>22</v>
      </c>
      <c r="F426" s="246" t="s">
        <v>426</v>
      </c>
      <c r="G426" s="244"/>
      <c r="H426" s="247">
        <v>151.886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148</v>
      </c>
      <c r="AU426" s="253" t="s">
        <v>85</v>
      </c>
      <c r="AV426" s="14" t="s">
        <v>159</v>
      </c>
      <c r="AW426" s="14" t="s">
        <v>39</v>
      </c>
      <c r="AX426" s="14" t="s">
        <v>75</v>
      </c>
      <c r="AY426" s="253" t="s">
        <v>139</v>
      </c>
    </row>
    <row r="427" spans="2:51" s="13" customFormat="1" ht="12">
      <c r="B427" s="222"/>
      <c r="C427" s="223"/>
      <c r="D427" s="202" t="s">
        <v>148</v>
      </c>
      <c r="E427" s="224" t="s">
        <v>22</v>
      </c>
      <c r="F427" s="225" t="s">
        <v>158</v>
      </c>
      <c r="G427" s="223"/>
      <c r="H427" s="226">
        <v>303.772</v>
      </c>
      <c r="I427" s="227"/>
      <c r="J427" s="223"/>
      <c r="K427" s="223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148</v>
      </c>
      <c r="AU427" s="232" t="s">
        <v>85</v>
      </c>
      <c r="AV427" s="13" t="s">
        <v>146</v>
      </c>
      <c r="AW427" s="13" t="s">
        <v>39</v>
      </c>
      <c r="AX427" s="13" t="s">
        <v>24</v>
      </c>
      <c r="AY427" s="232" t="s">
        <v>139</v>
      </c>
    </row>
    <row r="428" spans="2:65" s="1" customFormat="1" ht="16.5" customHeight="1">
      <c r="B428" s="41"/>
      <c r="C428" s="188" t="s">
        <v>663</v>
      </c>
      <c r="D428" s="188" t="s">
        <v>141</v>
      </c>
      <c r="E428" s="189" t="s">
        <v>664</v>
      </c>
      <c r="F428" s="190" t="s">
        <v>665</v>
      </c>
      <c r="G428" s="191" t="s">
        <v>171</v>
      </c>
      <c r="H428" s="192">
        <v>6.52</v>
      </c>
      <c r="I428" s="193"/>
      <c r="J428" s="194">
        <f>ROUND(I428*H428,2)</f>
        <v>0</v>
      </c>
      <c r="K428" s="190" t="s">
        <v>22</v>
      </c>
      <c r="L428" s="61"/>
      <c r="M428" s="195" t="s">
        <v>22</v>
      </c>
      <c r="N428" s="196" t="s">
        <v>46</v>
      </c>
      <c r="O428" s="42"/>
      <c r="P428" s="197">
        <f>O428*H428</f>
        <v>0</v>
      </c>
      <c r="Q428" s="197">
        <v>0</v>
      </c>
      <c r="R428" s="197">
        <f>Q428*H428</f>
        <v>0</v>
      </c>
      <c r="S428" s="197">
        <v>0</v>
      </c>
      <c r="T428" s="198">
        <f>S428*H428</f>
        <v>0</v>
      </c>
      <c r="AR428" s="24" t="s">
        <v>228</v>
      </c>
      <c r="AT428" s="24" t="s">
        <v>141</v>
      </c>
      <c r="AU428" s="24" t="s">
        <v>85</v>
      </c>
      <c r="AY428" s="24" t="s">
        <v>139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24" t="s">
        <v>24</v>
      </c>
      <c r="BK428" s="199">
        <f>ROUND(I428*H428,2)</f>
        <v>0</v>
      </c>
      <c r="BL428" s="24" t="s">
        <v>228</v>
      </c>
      <c r="BM428" s="24" t="s">
        <v>666</v>
      </c>
    </row>
    <row r="429" spans="2:51" s="11" customFormat="1" ht="12">
      <c r="B429" s="200"/>
      <c r="C429" s="201"/>
      <c r="D429" s="202" t="s">
        <v>148</v>
      </c>
      <c r="E429" s="203" t="s">
        <v>22</v>
      </c>
      <c r="F429" s="204" t="s">
        <v>667</v>
      </c>
      <c r="G429" s="201"/>
      <c r="H429" s="203" t="s">
        <v>22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148</v>
      </c>
      <c r="AU429" s="210" t="s">
        <v>85</v>
      </c>
      <c r="AV429" s="11" t="s">
        <v>24</v>
      </c>
      <c r="AW429" s="11" t="s">
        <v>39</v>
      </c>
      <c r="AX429" s="11" t="s">
        <v>75</v>
      </c>
      <c r="AY429" s="210" t="s">
        <v>139</v>
      </c>
    </row>
    <row r="430" spans="2:51" s="11" customFormat="1" ht="12">
      <c r="B430" s="200"/>
      <c r="C430" s="201"/>
      <c r="D430" s="202" t="s">
        <v>148</v>
      </c>
      <c r="E430" s="203" t="s">
        <v>22</v>
      </c>
      <c r="F430" s="204" t="s">
        <v>668</v>
      </c>
      <c r="G430" s="201"/>
      <c r="H430" s="203" t="s">
        <v>22</v>
      </c>
      <c r="I430" s="205"/>
      <c r="J430" s="201"/>
      <c r="K430" s="201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148</v>
      </c>
      <c r="AU430" s="210" t="s">
        <v>85</v>
      </c>
      <c r="AV430" s="11" t="s">
        <v>24</v>
      </c>
      <c r="AW430" s="11" t="s">
        <v>39</v>
      </c>
      <c r="AX430" s="11" t="s">
        <v>75</v>
      </c>
      <c r="AY430" s="210" t="s">
        <v>139</v>
      </c>
    </row>
    <row r="431" spans="2:51" s="12" customFormat="1" ht="12">
      <c r="B431" s="211"/>
      <c r="C431" s="212"/>
      <c r="D431" s="202" t="s">
        <v>148</v>
      </c>
      <c r="E431" s="213" t="s">
        <v>22</v>
      </c>
      <c r="F431" s="214" t="s">
        <v>669</v>
      </c>
      <c r="G431" s="212"/>
      <c r="H431" s="215">
        <v>6.52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148</v>
      </c>
      <c r="AU431" s="221" t="s">
        <v>85</v>
      </c>
      <c r="AV431" s="12" t="s">
        <v>85</v>
      </c>
      <c r="AW431" s="12" t="s">
        <v>39</v>
      </c>
      <c r="AX431" s="12" t="s">
        <v>24</v>
      </c>
      <c r="AY431" s="221" t="s">
        <v>139</v>
      </c>
    </row>
    <row r="432" spans="2:65" s="1" customFormat="1" ht="16.5" customHeight="1">
      <c r="B432" s="41"/>
      <c r="C432" s="188" t="s">
        <v>670</v>
      </c>
      <c r="D432" s="188" t="s">
        <v>141</v>
      </c>
      <c r="E432" s="189" t="s">
        <v>671</v>
      </c>
      <c r="F432" s="190" t="s">
        <v>672</v>
      </c>
      <c r="G432" s="191" t="s">
        <v>171</v>
      </c>
      <c r="H432" s="192">
        <v>6.52</v>
      </c>
      <c r="I432" s="193"/>
      <c r="J432" s="194">
        <f>ROUND(I432*H432,2)</f>
        <v>0</v>
      </c>
      <c r="K432" s="190" t="s">
        <v>22</v>
      </c>
      <c r="L432" s="61"/>
      <c r="M432" s="195" t="s">
        <v>22</v>
      </c>
      <c r="N432" s="196" t="s">
        <v>46</v>
      </c>
      <c r="O432" s="42"/>
      <c r="P432" s="197">
        <f>O432*H432</f>
        <v>0</v>
      </c>
      <c r="Q432" s="197">
        <v>0</v>
      </c>
      <c r="R432" s="197">
        <f>Q432*H432</f>
        <v>0</v>
      </c>
      <c r="S432" s="197">
        <v>0</v>
      </c>
      <c r="T432" s="198">
        <f>S432*H432</f>
        <v>0</v>
      </c>
      <c r="AR432" s="24" t="s">
        <v>228</v>
      </c>
      <c r="AT432" s="24" t="s">
        <v>141</v>
      </c>
      <c r="AU432" s="24" t="s">
        <v>85</v>
      </c>
      <c r="AY432" s="24" t="s">
        <v>139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24" t="s">
        <v>24</v>
      </c>
      <c r="BK432" s="199">
        <f>ROUND(I432*H432,2)</f>
        <v>0</v>
      </c>
      <c r="BL432" s="24" t="s">
        <v>228</v>
      </c>
      <c r="BM432" s="24" t="s">
        <v>673</v>
      </c>
    </row>
    <row r="433" spans="2:51" s="11" customFormat="1" ht="12">
      <c r="B433" s="200"/>
      <c r="C433" s="201"/>
      <c r="D433" s="202" t="s">
        <v>148</v>
      </c>
      <c r="E433" s="203" t="s">
        <v>22</v>
      </c>
      <c r="F433" s="204" t="s">
        <v>674</v>
      </c>
      <c r="G433" s="201"/>
      <c r="H433" s="203" t="s">
        <v>22</v>
      </c>
      <c r="I433" s="205"/>
      <c r="J433" s="201"/>
      <c r="K433" s="201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148</v>
      </c>
      <c r="AU433" s="210" t="s">
        <v>85</v>
      </c>
      <c r="AV433" s="11" t="s">
        <v>24</v>
      </c>
      <c r="AW433" s="11" t="s">
        <v>39</v>
      </c>
      <c r="AX433" s="11" t="s">
        <v>75</v>
      </c>
      <c r="AY433" s="210" t="s">
        <v>139</v>
      </c>
    </row>
    <row r="434" spans="2:51" s="11" customFormat="1" ht="12">
      <c r="B434" s="200"/>
      <c r="C434" s="201"/>
      <c r="D434" s="202" t="s">
        <v>148</v>
      </c>
      <c r="E434" s="203" t="s">
        <v>22</v>
      </c>
      <c r="F434" s="204" t="s">
        <v>272</v>
      </c>
      <c r="G434" s="201"/>
      <c r="H434" s="203" t="s">
        <v>22</v>
      </c>
      <c r="I434" s="205"/>
      <c r="J434" s="201"/>
      <c r="K434" s="201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148</v>
      </c>
      <c r="AU434" s="210" t="s">
        <v>85</v>
      </c>
      <c r="AV434" s="11" t="s">
        <v>24</v>
      </c>
      <c r="AW434" s="11" t="s">
        <v>39</v>
      </c>
      <c r="AX434" s="11" t="s">
        <v>75</v>
      </c>
      <c r="AY434" s="210" t="s">
        <v>139</v>
      </c>
    </row>
    <row r="435" spans="2:51" s="12" customFormat="1" ht="12">
      <c r="B435" s="211"/>
      <c r="C435" s="212"/>
      <c r="D435" s="202" t="s">
        <v>148</v>
      </c>
      <c r="E435" s="213" t="s">
        <v>22</v>
      </c>
      <c r="F435" s="214" t="s">
        <v>675</v>
      </c>
      <c r="G435" s="212"/>
      <c r="H435" s="215">
        <v>6.52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148</v>
      </c>
      <c r="AU435" s="221" t="s">
        <v>85</v>
      </c>
      <c r="AV435" s="12" t="s">
        <v>85</v>
      </c>
      <c r="AW435" s="12" t="s">
        <v>39</v>
      </c>
      <c r="AX435" s="12" t="s">
        <v>24</v>
      </c>
      <c r="AY435" s="221" t="s">
        <v>139</v>
      </c>
    </row>
    <row r="436" spans="2:51" s="11" customFormat="1" ht="12">
      <c r="B436" s="200"/>
      <c r="C436" s="201"/>
      <c r="D436" s="202" t="s">
        <v>148</v>
      </c>
      <c r="E436" s="203" t="s">
        <v>22</v>
      </c>
      <c r="F436" s="204" t="s">
        <v>674</v>
      </c>
      <c r="G436" s="201"/>
      <c r="H436" s="203" t="s">
        <v>22</v>
      </c>
      <c r="I436" s="205"/>
      <c r="J436" s="201"/>
      <c r="K436" s="201"/>
      <c r="L436" s="206"/>
      <c r="M436" s="207"/>
      <c r="N436" s="208"/>
      <c r="O436" s="208"/>
      <c r="P436" s="208"/>
      <c r="Q436" s="208"/>
      <c r="R436" s="208"/>
      <c r="S436" s="208"/>
      <c r="T436" s="209"/>
      <c r="AT436" s="210" t="s">
        <v>148</v>
      </c>
      <c r="AU436" s="210" t="s">
        <v>85</v>
      </c>
      <c r="AV436" s="11" t="s">
        <v>24</v>
      </c>
      <c r="AW436" s="11" t="s">
        <v>39</v>
      </c>
      <c r="AX436" s="11" t="s">
        <v>75</v>
      </c>
      <c r="AY436" s="210" t="s">
        <v>139</v>
      </c>
    </row>
    <row r="437" spans="2:51" s="11" customFormat="1" ht="12">
      <c r="B437" s="200"/>
      <c r="C437" s="201"/>
      <c r="D437" s="202" t="s">
        <v>148</v>
      </c>
      <c r="E437" s="203" t="s">
        <v>22</v>
      </c>
      <c r="F437" s="204" t="s">
        <v>668</v>
      </c>
      <c r="G437" s="201"/>
      <c r="H437" s="203" t="s">
        <v>22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148</v>
      </c>
      <c r="AU437" s="210" t="s">
        <v>85</v>
      </c>
      <c r="AV437" s="11" t="s">
        <v>24</v>
      </c>
      <c r="AW437" s="11" t="s">
        <v>39</v>
      </c>
      <c r="AX437" s="11" t="s">
        <v>75</v>
      </c>
      <c r="AY437" s="210" t="s">
        <v>139</v>
      </c>
    </row>
    <row r="438" spans="2:51" s="12" customFormat="1" ht="12">
      <c r="B438" s="211"/>
      <c r="C438" s="212"/>
      <c r="D438" s="202" t="s">
        <v>148</v>
      </c>
      <c r="E438" s="213" t="s">
        <v>22</v>
      </c>
      <c r="F438" s="214" t="s">
        <v>675</v>
      </c>
      <c r="G438" s="212"/>
      <c r="H438" s="215">
        <v>6.52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148</v>
      </c>
      <c r="AU438" s="221" t="s">
        <v>85</v>
      </c>
      <c r="AV438" s="12" t="s">
        <v>85</v>
      </c>
      <c r="AW438" s="12" t="s">
        <v>39</v>
      </c>
      <c r="AX438" s="12" t="s">
        <v>24</v>
      </c>
      <c r="AY438" s="221" t="s">
        <v>139</v>
      </c>
    </row>
    <row r="439" spans="2:65" s="1" customFormat="1" ht="25.5" customHeight="1">
      <c r="B439" s="41"/>
      <c r="C439" s="188" t="s">
        <v>676</v>
      </c>
      <c r="D439" s="188" t="s">
        <v>141</v>
      </c>
      <c r="E439" s="189" t="s">
        <v>677</v>
      </c>
      <c r="F439" s="190" t="s">
        <v>678</v>
      </c>
      <c r="G439" s="191" t="s">
        <v>236</v>
      </c>
      <c r="H439" s="192">
        <v>0.516</v>
      </c>
      <c r="I439" s="193"/>
      <c r="J439" s="194">
        <f>ROUND(I439*H439,2)</f>
        <v>0</v>
      </c>
      <c r="K439" s="190" t="s">
        <v>145</v>
      </c>
      <c r="L439" s="61"/>
      <c r="M439" s="195" t="s">
        <v>22</v>
      </c>
      <c r="N439" s="196" t="s">
        <v>46</v>
      </c>
      <c r="O439" s="42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AR439" s="24" t="s">
        <v>228</v>
      </c>
      <c r="AT439" s="24" t="s">
        <v>141</v>
      </c>
      <c r="AU439" s="24" t="s">
        <v>85</v>
      </c>
      <c r="AY439" s="24" t="s">
        <v>139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24" t="s">
        <v>24</v>
      </c>
      <c r="BK439" s="199">
        <f>ROUND(I439*H439,2)</f>
        <v>0</v>
      </c>
      <c r="BL439" s="24" t="s">
        <v>228</v>
      </c>
      <c r="BM439" s="24" t="s">
        <v>679</v>
      </c>
    </row>
    <row r="440" spans="2:63" s="10" customFormat="1" ht="29.85" customHeight="1">
      <c r="B440" s="172"/>
      <c r="C440" s="173"/>
      <c r="D440" s="174" t="s">
        <v>74</v>
      </c>
      <c r="E440" s="186" t="s">
        <v>680</v>
      </c>
      <c r="F440" s="186" t="s">
        <v>681</v>
      </c>
      <c r="G440" s="173"/>
      <c r="H440" s="173"/>
      <c r="I440" s="176"/>
      <c r="J440" s="187">
        <f>BK440</f>
        <v>0</v>
      </c>
      <c r="K440" s="173"/>
      <c r="L440" s="178"/>
      <c r="M440" s="179"/>
      <c r="N440" s="180"/>
      <c r="O440" s="180"/>
      <c r="P440" s="181">
        <f>SUM(P441:P449)</f>
        <v>0</v>
      </c>
      <c r="Q440" s="180"/>
      <c r="R440" s="181">
        <f>SUM(R441:R449)</f>
        <v>0.4757064</v>
      </c>
      <c r="S440" s="180"/>
      <c r="T440" s="182">
        <f>SUM(T441:T449)</f>
        <v>0</v>
      </c>
      <c r="AR440" s="183" t="s">
        <v>85</v>
      </c>
      <c r="AT440" s="184" t="s">
        <v>74</v>
      </c>
      <c r="AU440" s="184" t="s">
        <v>24</v>
      </c>
      <c r="AY440" s="183" t="s">
        <v>139</v>
      </c>
      <c r="BK440" s="185">
        <f>SUM(BK441:BK449)</f>
        <v>0</v>
      </c>
    </row>
    <row r="441" spans="2:65" s="1" customFormat="1" ht="25.5" customHeight="1">
      <c r="B441" s="41"/>
      <c r="C441" s="188" t="s">
        <v>682</v>
      </c>
      <c r="D441" s="188" t="s">
        <v>141</v>
      </c>
      <c r="E441" s="189" t="s">
        <v>683</v>
      </c>
      <c r="F441" s="190" t="s">
        <v>684</v>
      </c>
      <c r="G441" s="191" t="s">
        <v>144</v>
      </c>
      <c r="H441" s="192">
        <v>21.736</v>
      </c>
      <c r="I441" s="193"/>
      <c r="J441" s="194">
        <f>ROUND(I441*H441,2)</f>
        <v>0</v>
      </c>
      <c r="K441" s="190" t="s">
        <v>145</v>
      </c>
      <c r="L441" s="61"/>
      <c r="M441" s="195" t="s">
        <v>22</v>
      </c>
      <c r="N441" s="196" t="s">
        <v>46</v>
      </c>
      <c r="O441" s="42"/>
      <c r="P441" s="197">
        <f>O441*H441</f>
        <v>0</v>
      </c>
      <c r="Q441" s="197">
        <v>0</v>
      </c>
      <c r="R441" s="197">
        <f>Q441*H441</f>
        <v>0</v>
      </c>
      <c r="S441" s="197">
        <v>0</v>
      </c>
      <c r="T441" s="198">
        <f>S441*H441</f>
        <v>0</v>
      </c>
      <c r="AR441" s="24" t="s">
        <v>228</v>
      </c>
      <c r="AT441" s="24" t="s">
        <v>141</v>
      </c>
      <c r="AU441" s="24" t="s">
        <v>85</v>
      </c>
      <c r="AY441" s="24" t="s">
        <v>139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24" t="s">
        <v>24</v>
      </c>
      <c r="BK441" s="199">
        <f>ROUND(I441*H441,2)</f>
        <v>0</v>
      </c>
      <c r="BL441" s="24" t="s">
        <v>228</v>
      </c>
      <c r="BM441" s="24" t="s">
        <v>685</v>
      </c>
    </row>
    <row r="442" spans="2:51" s="12" customFormat="1" ht="12">
      <c r="B442" s="211"/>
      <c r="C442" s="212"/>
      <c r="D442" s="202" t="s">
        <v>148</v>
      </c>
      <c r="E442" s="213" t="s">
        <v>22</v>
      </c>
      <c r="F442" s="214" t="s">
        <v>447</v>
      </c>
      <c r="G442" s="212"/>
      <c r="H442" s="215">
        <v>21.736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148</v>
      </c>
      <c r="AU442" s="221" t="s">
        <v>85</v>
      </c>
      <c r="AV442" s="12" t="s">
        <v>85</v>
      </c>
      <c r="AW442" s="12" t="s">
        <v>39</v>
      </c>
      <c r="AX442" s="12" t="s">
        <v>24</v>
      </c>
      <c r="AY442" s="221" t="s">
        <v>139</v>
      </c>
    </row>
    <row r="443" spans="2:65" s="1" customFormat="1" ht="16.5" customHeight="1">
      <c r="B443" s="41"/>
      <c r="C443" s="233" t="s">
        <v>686</v>
      </c>
      <c r="D443" s="233" t="s">
        <v>254</v>
      </c>
      <c r="E443" s="234" t="s">
        <v>687</v>
      </c>
      <c r="F443" s="235" t="s">
        <v>688</v>
      </c>
      <c r="G443" s="236" t="s">
        <v>144</v>
      </c>
      <c r="H443" s="237">
        <v>22.171</v>
      </c>
      <c r="I443" s="238"/>
      <c r="J443" s="239">
        <f>ROUND(I443*H443,2)</f>
        <v>0</v>
      </c>
      <c r="K443" s="235" t="s">
        <v>22</v>
      </c>
      <c r="L443" s="240"/>
      <c r="M443" s="241" t="s">
        <v>22</v>
      </c>
      <c r="N443" s="242" t="s">
        <v>46</v>
      </c>
      <c r="O443" s="42"/>
      <c r="P443" s="197">
        <f>O443*H443</f>
        <v>0</v>
      </c>
      <c r="Q443" s="197">
        <v>0.0024</v>
      </c>
      <c r="R443" s="197">
        <f>Q443*H443</f>
        <v>0.05321039999999999</v>
      </c>
      <c r="S443" s="197">
        <v>0</v>
      </c>
      <c r="T443" s="198">
        <f>S443*H443</f>
        <v>0</v>
      </c>
      <c r="AR443" s="24" t="s">
        <v>324</v>
      </c>
      <c r="AT443" s="24" t="s">
        <v>254</v>
      </c>
      <c r="AU443" s="24" t="s">
        <v>85</v>
      </c>
      <c r="AY443" s="24" t="s">
        <v>139</v>
      </c>
      <c r="BE443" s="199">
        <f>IF(N443="základní",J443,0)</f>
        <v>0</v>
      </c>
      <c r="BF443" s="199">
        <f>IF(N443="snížená",J443,0)</f>
        <v>0</v>
      </c>
      <c r="BG443" s="199">
        <f>IF(N443="zákl. přenesená",J443,0)</f>
        <v>0</v>
      </c>
      <c r="BH443" s="199">
        <f>IF(N443="sníž. přenesená",J443,0)</f>
        <v>0</v>
      </c>
      <c r="BI443" s="199">
        <f>IF(N443="nulová",J443,0)</f>
        <v>0</v>
      </c>
      <c r="BJ443" s="24" t="s">
        <v>24</v>
      </c>
      <c r="BK443" s="199">
        <f>ROUND(I443*H443,2)</f>
        <v>0</v>
      </c>
      <c r="BL443" s="24" t="s">
        <v>228</v>
      </c>
      <c r="BM443" s="24" t="s">
        <v>689</v>
      </c>
    </row>
    <row r="444" spans="2:51" s="12" customFormat="1" ht="12">
      <c r="B444" s="211"/>
      <c r="C444" s="212"/>
      <c r="D444" s="202" t="s">
        <v>148</v>
      </c>
      <c r="E444" s="213" t="s">
        <v>22</v>
      </c>
      <c r="F444" s="214" t="s">
        <v>690</v>
      </c>
      <c r="G444" s="212"/>
      <c r="H444" s="215">
        <v>22.171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148</v>
      </c>
      <c r="AU444" s="221" t="s">
        <v>85</v>
      </c>
      <c r="AV444" s="12" t="s">
        <v>85</v>
      </c>
      <c r="AW444" s="12" t="s">
        <v>39</v>
      </c>
      <c r="AX444" s="12" t="s">
        <v>24</v>
      </c>
      <c r="AY444" s="221" t="s">
        <v>139</v>
      </c>
    </row>
    <row r="445" spans="2:65" s="1" customFormat="1" ht="25.5" customHeight="1">
      <c r="B445" s="41"/>
      <c r="C445" s="188" t="s">
        <v>691</v>
      </c>
      <c r="D445" s="188" t="s">
        <v>141</v>
      </c>
      <c r="E445" s="189" t="s">
        <v>692</v>
      </c>
      <c r="F445" s="190" t="s">
        <v>693</v>
      </c>
      <c r="G445" s="191" t="s">
        <v>144</v>
      </c>
      <c r="H445" s="192">
        <v>69.719</v>
      </c>
      <c r="I445" s="193"/>
      <c r="J445" s="194">
        <f>ROUND(I445*H445,2)</f>
        <v>0</v>
      </c>
      <c r="K445" s="190" t="s">
        <v>145</v>
      </c>
      <c r="L445" s="61"/>
      <c r="M445" s="195" t="s">
        <v>22</v>
      </c>
      <c r="N445" s="196" t="s">
        <v>46</v>
      </c>
      <c r="O445" s="42"/>
      <c r="P445" s="197">
        <f>O445*H445</f>
        <v>0</v>
      </c>
      <c r="Q445" s="197">
        <v>0.003</v>
      </c>
      <c r="R445" s="197">
        <f>Q445*H445</f>
        <v>0.20915699999999998</v>
      </c>
      <c r="S445" s="197">
        <v>0</v>
      </c>
      <c r="T445" s="198">
        <f>S445*H445</f>
        <v>0</v>
      </c>
      <c r="AR445" s="24" t="s">
        <v>228</v>
      </c>
      <c r="AT445" s="24" t="s">
        <v>141</v>
      </c>
      <c r="AU445" s="24" t="s">
        <v>85</v>
      </c>
      <c r="AY445" s="24" t="s">
        <v>139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24" t="s">
        <v>24</v>
      </c>
      <c r="BK445" s="199">
        <f>ROUND(I445*H445,2)</f>
        <v>0</v>
      </c>
      <c r="BL445" s="24" t="s">
        <v>228</v>
      </c>
      <c r="BM445" s="24" t="s">
        <v>694</v>
      </c>
    </row>
    <row r="446" spans="2:51" s="12" customFormat="1" ht="12">
      <c r="B446" s="211"/>
      <c r="C446" s="212"/>
      <c r="D446" s="202" t="s">
        <v>148</v>
      </c>
      <c r="E446" s="213" t="s">
        <v>22</v>
      </c>
      <c r="F446" s="214" t="s">
        <v>695</v>
      </c>
      <c r="G446" s="212"/>
      <c r="H446" s="215">
        <v>69.719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148</v>
      </c>
      <c r="AU446" s="221" t="s">
        <v>85</v>
      </c>
      <c r="AV446" s="12" t="s">
        <v>85</v>
      </c>
      <c r="AW446" s="12" t="s">
        <v>39</v>
      </c>
      <c r="AX446" s="12" t="s">
        <v>24</v>
      </c>
      <c r="AY446" s="221" t="s">
        <v>139</v>
      </c>
    </row>
    <row r="447" spans="2:65" s="1" customFormat="1" ht="16.5" customHeight="1">
      <c r="B447" s="41"/>
      <c r="C447" s="233" t="s">
        <v>696</v>
      </c>
      <c r="D447" s="233" t="s">
        <v>254</v>
      </c>
      <c r="E447" s="234" t="s">
        <v>697</v>
      </c>
      <c r="F447" s="235" t="s">
        <v>698</v>
      </c>
      <c r="G447" s="236" t="s">
        <v>144</v>
      </c>
      <c r="H447" s="237">
        <v>71.113</v>
      </c>
      <c r="I447" s="238"/>
      <c r="J447" s="239">
        <f>ROUND(I447*H447,2)</f>
        <v>0</v>
      </c>
      <c r="K447" s="235" t="s">
        <v>22</v>
      </c>
      <c r="L447" s="240"/>
      <c r="M447" s="241" t="s">
        <v>22</v>
      </c>
      <c r="N447" s="242" t="s">
        <v>46</v>
      </c>
      <c r="O447" s="42"/>
      <c r="P447" s="197">
        <f>O447*H447</f>
        <v>0</v>
      </c>
      <c r="Q447" s="197">
        <v>0.003</v>
      </c>
      <c r="R447" s="197">
        <f>Q447*H447</f>
        <v>0.213339</v>
      </c>
      <c r="S447" s="197">
        <v>0</v>
      </c>
      <c r="T447" s="198">
        <f>S447*H447</f>
        <v>0</v>
      </c>
      <c r="AR447" s="24" t="s">
        <v>324</v>
      </c>
      <c r="AT447" s="24" t="s">
        <v>254</v>
      </c>
      <c r="AU447" s="24" t="s">
        <v>85</v>
      </c>
      <c r="AY447" s="24" t="s">
        <v>139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24" t="s">
        <v>24</v>
      </c>
      <c r="BK447" s="199">
        <f>ROUND(I447*H447,2)</f>
        <v>0</v>
      </c>
      <c r="BL447" s="24" t="s">
        <v>228</v>
      </c>
      <c r="BM447" s="24" t="s">
        <v>699</v>
      </c>
    </row>
    <row r="448" spans="2:51" s="12" customFormat="1" ht="12">
      <c r="B448" s="211"/>
      <c r="C448" s="212"/>
      <c r="D448" s="202" t="s">
        <v>148</v>
      </c>
      <c r="E448" s="213" t="s">
        <v>22</v>
      </c>
      <c r="F448" s="214" t="s">
        <v>700</v>
      </c>
      <c r="G448" s="212"/>
      <c r="H448" s="215">
        <v>71.113</v>
      </c>
      <c r="I448" s="216"/>
      <c r="J448" s="212"/>
      <c r="K448" s="212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148</v>
      </c>
      <c r="AU448" s="221" t="s">
        <v>85</v>
      </c>
      <c r="AV448" s="12" t="s">
        <v>85</v>
      </c>
      <c r="AW448" s="12" t="s">
        <v>39</v>
      </c>
      <c r="AX448" s="12" t="s">
        <v>24</v>
      </c>
      <c r="AY448" s="221" t="s">
        <v>139</v>
      </c>
    </row>
    <row r="449" spans="2:65" s="1" customFormat="1" ht="16.5" customHeight="1">
      <c r="B449" s="41"/>
      <c r="C449" s="188" t="s">
        <v>701</v>
      </c>
      <c r="D449" s="188" t="s">
        <v>141</v>
      </c>
      <c r="E449" s="189" t="s">
        <v>702</v>
      </c>
      <c r="F449" s="190" t="s">
        <v>703</v>
      </c>
      <c r="G449" s="191" t="s">
        <v>236</v>
      </c>
      <c r="H449" s="192">
        <v>0.476</v>
      </c>
      <c r="I449" s="193"/>
      <c r="J449" s="194">
        <f>ROUND(I449*H449,2)</f>
        <v>0</v>
      </c>
      <c r="K449" s="190" t="s">
        <v>145</v>
      </c>
      <c r="L449" s="61"/>
      <c r="M449" s="195" t="s">
        <v>22</v>
      </c>
      <c r="N449" s="196" t="s">
        <v>46</v>
      </c>
      <c r="O449" s="42"/>
      <c r="P449" s="197">
        <f>O449*H449</f>
        <v>0</v>
      </c>
      <c r="Q449" s="197">
        <v>0</v>
      </c>
      <c r="R449" s="197">
        <f>Q449*H449</f>
        <v>0</v>
      </c>
      <c r="S449" s="197">
        <v>0</v>
      </c>
      <c r="T449" s="198">
        <f>S449*H449</f>
        <v>0</v>
      </c>
      <c r="AR449" s="24" t="s">
        <v>228</v>
      </c>
      <c r="AT449" s="24" t="s">
        <v>141</v>
      </c>
      <c r="AU449" s="24" t="s">
        <v>85</v>
      </c>
      <c r="AY449" s="24" t="s">
        <v>139</v>
      </c>
      <c r="BE449" s="199">
        <f>IF(N449="základní",J449,0)</f>
        <v>0</v>
      </c>
      <c r="BF449" s="199">
        <f>IF(N449="snížená",J449,0)</f>
        <v>0</v>
      </c>
      <c r="BG449" s="199">
        <f>IF(N449="zákl. přenesená",J449,0)</f>
        <v>0</v>
      </c>
      <c r="BH449" s="199">
        <f>IF(N449="sníž. přenesená",J449,0)</f>
        <v>0</v>
      </c>
      <c r="BI449" s="199">
        <f>IF(N449="nulová",J449,0)</f>
        <v>0</v>
      </c>
      <c r="BJ449" s="24" t="s">
        <v>24</v>
      </c>
      <c r="BK449" s="199">
        <f>ROUND(I449*H449,2)</f>
        <v>0</v>
      </c>
      <c r="BL449" s="24" t="s">
        <v>228</v>
      </c>
      <c r="BM449" s="24" t="s">
        <v>704</v>
      </c>
    </row>
    <row r="450" spans="2:63" s="10" customFormat="1" ht="29.85" customHeight="1">
      <c r="B450" s="172"/>
      <c r="C450" s="173"/>
      <c r="D450" s="174" t="s">
        <v>74</v>
      </c>
      <c r="E450" s="186" t="s">
        <v>705</v>
      </c>
      <c r="F450" s="186" t="s">
        <v>706</v>
      </c>
      <c r="G450" s="173"/>
      <c r="H450" s="173"/>
      <c r="I450" s="176"/>
      <c r="J450" s="187">
        <f>BK450</f>
        <v>0</v>
      </c>
      <c r="K450" s="173"/>
      <c r="L450" s="178"/>
      <c r="M450" s="179"/>
      <c r="N450" s="180"/>
      <c r="O450" s="180"/>
      <c r="P450" s="181">
        <f>P451</f>
        <v>0</v>
      </c>
      <c r="Q450" s="180"/>
      <c r="R450" s="181">
        <f>R451</f>
        <v>0</v>
      </c>
      <c r="S450" s="180"/>
      <c r="T450" s="182">
        <f>T451</f>
        <v>0</v>
      </c>
      <c r="AR450" s="183" t="s">
        <v>85</v>
      </c>
      <c r="AT450" s="184" t="s">
        <v>74</v>
      </c>
      <c r="AU450" s="184" t="s">
        <v>24</v>
      </c>
      <c r="AY450" s="183" t="s">
        <v>139</v>
      </c>
      <c r="BK450" s="185">
        <f>BK451</f>
        <v>0</v>
      </c>
    </row>
    <row r="451" spans="2:65" s="1" customFormat="1" ht="16.5" customHeight="1">
      <c r="B451" s="41"/>
      <c r="C451" s="188" t="s">
        <v>30</v>
      </c>
      <c r="D451" s="188" t="s">
        <v>141</v>
      </c>
      <c r="E451" s="189" t="s">
        <v>707</v>
      </c>
      <c r="F451" s="190" t="s">
        <v>708</v>
      </c>
      <c r="G451" s="191" t="s">
        <v>709</v>
      </c>
      <c r="H451" s="192">
        <v>1</v>
      </c>
      <c r="I451" s="193"/>
      <c r="J451" s="194">
        <f>ROUND(I451*H451,2)</f>
        <v>0</v>
      </c>
      <c r="K451" s="190" t="s">
        <v>22</v>
      </c>
      <c r="L451" s="61"/>
      <c r="M451" s="195" t="s">
        <v>22</v>
      </c>
      <c r="N451" s="196" t="s">
        <v>46</v>
      </c>
      <c r="O451" s="42"/>
      <c r="P451" s="197">
        <f>O451*H451</f>
        <v>0</v>
      </c>
      <c r="Q451" s="197">
        <v>0</v>
      </c>
      <c r="R451" s="197">
        <f>Q451*H451</f>
        <v>0</v>
      </c>
      <c r="S451" s="197">
        <v>0</v>
      </c>
      <c r="T451" s="198">
        <f>S451*H451</f>
        <v>0</v>
      </c>
      <c r="AR451" s="24" t="s">
        <v>228</v>
      </c>
      <c r="AT451" s="24" t="s">
        <v>141</v>
      </c>
      <c r="AU451" s="24" t="s">
        <v>85</v>
      </c>
      <c r="AY451" s="24" t="s">
        <v>139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24" t="s">
        <v>24</v>
      </c>
      <c r="BK451" s="199">
        <f>ROUND(I451*H451,2)</f>
        <v>0</v>
      </c>
      <c r="BL451" s="24" t="s">
        <v>228</v>
      </c>
      <c r="BM451" s="24" t="s">
        <v>710</v>
      </c>
    </row>
    <row r="452" spans="2:63" s="10" customFormat="1" ht="29.85" customHeight="1">
      <c r="B452" s="172"/>
      <c r="C452" s="173"/>
      <c r="D452" s="174" t="s">
        <v>74</v>
      </c>
      <c r="E452" s="186" t="s">
        <v>711</v>
      </c>
      <c r="F452" s="186" t="s">
        <v>712</v>
      </c>
      <c r="G452" s="173"/>
      <c r="H452" s="173"/>
      <c r="I452" s="176"/>
      <c r="J452" s="187">
        <f>BK452</f>
        <v>0</v>
      </c>
      <c r="K452" s="173"/>
      <c r="L452" s="178"/>
      <c r="M452" s="179"/>
      <c r="N452" s="180"/>
      <c r="O452" s="180"/>
      <c r="P452" s="181">
        <f>P453</f>
        <v>0</v>
      </c>
      <c r="Q452" s="180"/>
      <c r="R452" s="181">
        <f>R453</f>
        <v>0</v>
      </c>
      <c r="S452" s="180"/>
      <c r="T452" s="182">
        <f>T453</f>
        <v>0</v>
      </c>
      <c r="AR452" s="183" t="s">
        <v>85</v>
      </c>
      <c r="AT452" s="184" t="s">
        <v>74</v>
      </c>
      <c r="AU452" s="184" t="s">
        <v>24</v>
      </c>
      <c r="AY452" s="183" t="s">
        <v>139</v>
      </c>
      <c r="BK452" s="185">
        <f>BK453</f>
        <v>0</v>
      </c>
    </row>
    <row r="453" spans="2:65" s="1" customFormat="1" ht="16.5" customHeight="1">
      <c r="B453" s="41"/>
      <c r="C453" s="188" t="s">
        <v>713</v>
      </c>
      <c r="D453" s="188" t="s">
        <v>141</v>
      </c>
      <c r="E453" s="189" t="s">
        <v>714</v>
      </c>
      <c r="F453" s="190" t="s">
        <v>715</v>
      </c>
      <c r="G453" s="191" t="s">
        <v>709</v>
      </c>
      <c r="H453" s="192">
        <v>1</v>
      </c>
      <c r="I453" s="193"/>
      <c r="J453" s="194">
        <f>ROUND(I453*H453,2)</f>
        <v>0</v>
      </c>
      <c r="K453" s="190" t="s">
        <v>22</v>
      </c>
      <c r="L453" s="61"/>
      <c r="M453" s="195" t="s">
        <v>22</v>
      </c>
      <c r="N453" s="196" t="s">
        <v>46</v>
      </c>
      <c r="O453" s="42"/>
      <c r="P453" s="197">
        <f>O453*H453</f>
        <v>0</v>
      </c>
      <c r="Q453" s="197">
        <v>0</v>
      </c>
      <c r="R453" s="197">
        <f>Q453*H453</f>
        <v>0</v>
      </c>
      <c r="S453" s="197">
        <v>0</v>
      </c>
      <c r="T453" s="198">
        <f>S453*H453</f>
        <v>0</v>
      </c>
      <c r="AR453" s="24" t="s">
        <v>228</v>
      </c>
      <c r="AT453" s="24" t="s">
        <v>141</v>
      </c>
      <c r="AU453" s="24" t="s">
        <v>85</v>
      </c>
      <c r="AY453" s="24" t="s">
        <v>139</v>
      </c>
      <c r="BE453" s="199">
        <f>IF(N453="základní",J453,0)</f>
        <v>0</v>
      </c>
      <c r="BF453" s="199">
        <f>IF(N453="snížená",J453,0)</f>
        <v>0</v>
      </c>
      <c r="BG453" s="199">
        <f>IF(N453="zákl. přenesená",J453,0)</f>
        <v>0</v>
      </c>
      <c r="BH453" s="199">
        <f>IF(N453="sníž. přenesená",J453,0)</f>
        <v>0</v>
      </c>
      <c r="BI453" s="199">
        <f>IF(N453="nulová",J453,0)</f>
        <v>0</v>
      </c>
      <c r="BJ453" s="24" t="s">
        <v>24</v>
      </c>
      <c r="BK453" s="199">
        <f>ROUND(I453*H453,2)</f>
        <v>0</v>
      </c>
      <c r="BL453" s="24" t="s">
        <v>228</v>
      </c>
      <c r="BM453" s="24" t="s">
        <v>716</v>
      </c>
    </row>
    <row r="454" spans="2:63" s="10" customFormat="1" ht="29.85" customHeight="1">
      <c r="B454" s="172"/>
      <c r="C454" s="173"/>
      <c r="D454" s="174" t="s">
        <v>74</v>
      </c>
      <c r="E454" s="186" t="s">
        <v>717</v>
      </c>
      <c r="F454" s="186" t="s">
        <v>718</v>
      </c>
      <c r="G454" s="173"/>
      <c r="H454" s="173"/>
      <c r="I454" s="176"/>
      <c r="J454" s="187">
        <f>BK454</f>
        <v>0</v>
      </c>
      <c r="K454" s="173"/>
      <c r="L454" s="178"/>
      <c r="M454" s="179"/>
      <c r="N454" s="180"/>
      <c r="O454" s="180"/>
      <c r="P454" s="181">
        <f>SUM(P455:P459)</f>
        <v>0</v>
      </c>
      <c r="Q454" s="180"/>
      <c r="R454" s="181">
        <f>SUM(R455:R459)</f>
        <v>0.046333</v>
      </c>
      <c r="S454" s="180"/>
      <c r="T454" s="182">
        <f>SUM(T455:T459)</f>
        <v>0</v>
      </c>
      <c r="AR454" s="183" t="s">
        <v>85</v>
      </c>
      <c r="AT454" s="184" t="s">
        <v>74</v>
      </c>
      <c r="AU454" s="184" t="s">
        <v>24</v>
      </c>
      <c r="AY454" s="183" t="s">
        <v>139</v>
      </c>
      <c r="BK454" s="185">
        <f>SUM(BK455:BK459)</f>
        <v>0</v>
      </c>
    </row>
    <row r="455" spans="2:65" s="1" customFormat="1" ht="16.5" customHeight="1">
      <c r="B455" s="41"/>
      <c r="C455" s="188" t="s">
        <v>719</v>
      </c>
      <c r="D455" s="188" t="s">
        <v>141</v>
      </c>
      <c r="E455" s="189" t="s">
        <v>720</v>
      </c>
      <c r="F455" s="190" t="s">
        <v>721</v>
      </c>
      <c r="G455" s="191" t="s">
        <v>144</v>
      </c>
      <c r="H455" s="192">
        <v>38.9</v>
      </c>
      <c r="I455" s="193"/>
      <c r="J455" s="194">
        <f>ROUND(I455*H455,2)</f>
        <v>0</v>
      </c>
      <c r="K455" s="190" t="s">
        <v>22</v>
      </c>
      <c r="L455" s="61"/>
      <c r="M455" s="195" t="s">
        <v>22</v>
      </c>
      <c r="N455" s="196" t="s">
        <v>46</v>
      </c>
      <c r="O455" s="42"/>
      <c r="P455" s="197">
        <f>O455*H455</f>
        <v>0</v>
      </c>
      <c r="Q455" s="197">
        <v>0.00117</v>
      </c>
      <c r="R455" s="197">
        <f>Q455*H455</f>
        <v>0.045513</v>
      </c>
      <c r="S455" s="197">
        <v>0</v>
      </c>
      <c r="T455" s="198">
        <f>S455*H455</f>
        <v>0</v>
      </c>
      <c r="AR455" s="24" t="s">
        <v>228</v>
      </c>
      <c r="AT455" s="24" t="s">
        <v>141</v>
      </c>
      <c r="AU455" s="24" t="s">
        <v>85</v>
      </c>
      <c r="AY455" s="24" t="s">
        <v>139</v>
      </c>
      <c r="BE455" s="199">
        <f>IF(N455="základní",J455,0)</f>
        <v>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24" t="s">
        <v>24</v>
      </c>
      <c r="BK455" s="199">
        <f>ROUND(I455*H455,2)</f>
        <v>0</v>
      </c>
      <c r="BL455" s="24" t="s">
        <v>228</v>
      </c>
      <c r="BM455" s="24" t="s">
        <v>722</v>
      </c>
    </row>
    <row r="456" spans="2:51" s="12" customFormat="1" ht="12">
      <c r="B456" s="211"/>
      <c r="C456" s="212"/>
      <c r="D456" s="202" t="s">
        <v>148</v>
      </c>
      <c r="E456" s="213" t="s">
        <v>22</v>
      </c>
      <c r="F456" s="214" t="s">
        <v>723</v>
      </c>
      <c r="G456" s="212"/>
      <c r="H456" s="215">
        <v>38.9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148</v>
      </c>
      <c r="AU456" s="221" t="s">
        <v>85</v>
      </c>
      <c r="AV456" s="12" t="s">
        <v>85</v>
      </c>
      <c r="AW456" s="12" t="s">
        <v>39</v>
      </c>
      <c r="AX456" s="12" t="s">
        <v>24</v>
      </c>
      <c r="AY456" s="221" t="s">
        <v>139</v>
      </c>
    </row>
    <row r="457" spans="2:65" s="1" customFormat="1" ht="25.5" customHeight="1">
      <c r="B457" s="41"/>
      <c r="C457" s="188" t="s">
        <v>724</v>
      </c>
      <c r="D457" s="188" t="s">
        <v>141</v>
      </c>
      <c r="E457" s="189" t="s">
        <v>725</v>
      </c>
      <c r="F457" s="190" t="s">
        <v>726</v>
      </c>
      <c r="G457" s="191" t="s">
        <v>144</v>
      </c>
      <c r="H457" s="192">
        <v>20.5</v>
      </c>
      <c r="I457" s="193"/>
      <c r="J457" s="194">
        <f>ROUND(I457*H457,2)</f>
        <v>0</v>
      </c>
      <c r="K457" s="190" t="s">
        <v>145</v>
      </c>
      <c r="L457" s="61"/>
      <c r="M457" s="195" t="s">
        <v>22</v>
      </c>
      <c r="N457" s="196" t="s">
        <v>46</v>
      </c>
      <c r="O457" s="42"/>
      <c r="P457" s="197">
        <f>O457*H457</f>
        <v>0</v>
      </c>
      <c r="Q457" s="197">
        <v>4E-05</v>
      </c>
      <c r="R457" s="197">
        <f>Q457*H457</f>
        <v>0.0008200000000000001</v>
      </c>
      <c r="S457" s="197">
        <v>0</v>
      </c>
      <c r="T457" s="198">
        <f>S457*H457</f>
        <v>0</v>
      </c>
      <c r="AR457" s="24" t="s">
        <v>228</v>
      </c>
      <c r="AT457" s="24" t="s">
        <v>141</v>
      </c>
      <c r="AU457" s="24" t="s">
        <v>85</v>
      </c>
      <c r="AY457" s="24" t="s">
        <v>139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24" t="s">
        <v>24</v>
      </c>
      <c r="BK457" s="199">
        <f>ROUND(I457*H457,2)</f>
        <v>0</v>
      </c>
      <c r="BL457" s="24" t="s">
        <v>228</v>
      </c>
      <c r="BM457" s="24" t="s">
        <v>727</v>
      </c>
    </row>
    <row r="458" spans="2:51" s="12" customFormat="1" ht="12">
      <c r="B458" s="211"/>
      <c r="C458" s="212"/>
      <c r="D458" s="202" t="s">
        <v>148</v>
      </c>
      <c r="E458" s="213" t="s">
        <v>22</v>
      </c>
      <c r="F458" s="214" t="s">
        <v>728</v>
      </c>
      <c r="G458" s="212"/>
      <c r="H458" s="215">
        <v>20.5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148</v>
      </c>
      <c r="AU458" s="221" t="s">
        <v>85</v>
      </c>
      <c r="AV458" s="12" t="s">
        <v>85</v>
      </c>
      <c r="AW458" s="12" t="s">
        <v>39</v>
      </c>
      <c r="AX458" s="12" t="s">
        <v>24</v>
      </c>
      <c r="AY458" s="221" t="s">
        <v>139</v>
      </c>
    </row>
    <row r="459" spans="2:65" s="1" customFormat="1" ht="16.5" customHeight="1">
      <c r="B459" s="41"/>
      <c r="C459" s="188" t="s">
        <v>729</v>
      </c>
      <c r="D459" s="188" t="s">
        <v>141</v>
      </c>
      <c r="E459" s="189" t="s">
        <v>730</v>
      </c>
      <c r="F459" s="190" t="s">
        <v>731</v>
      </c>
      <c r="G459" s="191" t="s">
        <v>236</v>
      </c>
      <c r="H459" s="192">
        <v>0.046</v>
      </c>
      <c r="I459" s="193"/>
      <c r="J459" s="194">
        <f>ROUND(I459*H459,2)</f>
        <v>0</v>
      </c>
      <c r="K459" s="190" t="s">
        <v>145</v>
      </c>
      <c r="L459" s="61"/>
      <c r="M459" s="195" t="s">
        <v>22</v>
      </c>
      <c r="N459" s="196" t="s">
        <v>46</v>
      </c>
      <c r="O459" s="42"/>
      <c r="P459" s="197">
        <f>O459*H459</f>
        <v>0</v>
      </c>
      <c r="Q459" s="197">
        <v>0</v>
      </c>
      <c r="R459" s="197">
        <f>Q459*H459</f>
        <v>0</v>
      </c>
      <c r="S459" s="197">
        <v>0</v>
      </c>
      <c r="T459" s="198">
        <f>S459*H459</f>
        <v>0</v>
      </c>
      <c r="AR459" s="24" t="s">
        <v>228</v>
      </c>
      <c r="AT459" s="24" t="s">
        <v>141</v>
      </c>
      <c r="AU459" s="24" t="s">
        <v>85</v>
      </c>
      <c r="AY459" s="24" t="s">
        <v>139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24" t="s">
        <v>24</v>
      </c>
      <c r="BK459" s="199">
        <f>ROUND(I459*H459,2)</f>
        <v>0</v>
      </c>
      <c r="BL459" s="24" t="s">
        <v>228</v>
      </c>
      <c r="BM459" s="24" t="s">
        <v>732</v>
      </c>
    </row>
    <row r="460" spans="2:63" s="10" customFormat="1" ht="29.85" customHeight="1">
      <c r="B460" s="172"/>
      <c r="C460" s="173"/>
      <c r="D460" s="174" t="s">
        <v>74</v>
      </c>
      <c r="E460" s="186" t="s">
        <v>733</v>
      </c>
      <c r="F460" s="186" t="s">
        <v>734</v>
      </c>
      <c r="G460" s="173"/>
      <c r="H460" s="173"/>
      <c r="I460" s="176"/>
      <c r="J460" s="187">
        <f>BK460</f>
        <v>0</v>
      </c>
      <c r="K460" s="173"/>
      <c r="L460" s="178"/>
      <c r="M460" s="179"/>
      <c r="N460" s="180"/>
      <c r="O460" s="180"/>
      <c r="P460" s="181">
        <f>SUM(P461:P467)</f>
        <v>0</v>
      </c>
      <c r="Q460" s="180"/>
      <c r="R460" s="181">
        <f>SUM(R461:R467)</f>
        <v>0.010956</v>
      </c>
      <c r="S460" s="180"/>
      <c r="T460" s="182">
        <f>SUM(T461:T467)</f>
        <v>0</v>
      </c>
      <c r="AR460" s="183" t="s">
        <v>85</v>
      </c>
      <c r="AT460" s="184" t="s">
        <v>74</v>
      </c>
      <c r="AU460" s="184" t="s">
        <v>24</v>
      </c>
      <c r="AY460" s="183" t="s">
        <v>139</v>
      </c>
      <c r="BK460" s="185">
        <f>SUM(BK461:BK467)</f>
        <v>0</v>
      </c>
    </row>
    <row r="461" spans="2:65" s="1" customFormat="1" ht="25.5" customHeight="1">
      <c r="B461" s="41"/>
      <c r="C461" s="188" t="s">
        <v>735</v>
      </c>
      <c r="D461" s="188" t="s">
        <v>141</v>
      </c>
      <c r="E461" s="189" t="s">
        <v>736</v>
      </c>
      <c r="F461" s="190" t="s">
        <v>737</v>
      </c>
      <c r="G461" s="191" t="s">
        <v>171</v>
      </c>
      <c r="H461" s="192">
        <v>1</v>
      </c>
      <c r="I461" s="193"/>
      <c r="J461" s="194">
        <f>ROUND(I461*H461,2)</f>
        <v>0</v>
      </c>
      <c r="K461" s="190" t="s">
        <v>145</v>
      </c>
      <c r="L461" s="61"/>
      <c r="M461" s="195" t="s">
        <v>22</v>
      </c>
      <c r="N461" s="196" t="s">
        <v>46</v>
      </c>
      <c r="O461" s="42"/>
      <c r="P461" s="197">
        <f>O461*H461</f>
        <v>0</v>
      </c>
      <c r="Q461" s="197">
        <v>0.00198</v>
      </c>
      <c r="R461" s="197">
        <f>Q461*H461</f>
        <v>0.00198</v>
      </c>
      <c r="S461" s="197">
        <v>0</v>
      </c>
      <c r="T461" s="198">
        <f>S461*H461</f>
        <v>0</v>
      </c>
      <c r="AR461" s="24" t="s">
        <v>228</v>
      </c>
      <c r="AT461" s="24" t="s">
        <v>141</v>
      </c>
      <c r="AU461" s="24" t="s">
        <v>85</v>
      </c>
      <c r="AY461" s="24" t="s">
        <v>139</v>
      </c>
      <c r="BE461" s="199">
        <f>IF(N461="základní",J461,0)</f>
        <v>0</v>
      </c>
      <c r="BF461" s="199">
        <f>IF(N461="snížená",J461,0)</f>
        <v>0</v>
      </c>
      <c r="BG461" s="199">
        <f>IF(N461="zákl. přenesená",J461,0)</f>
        <v>0</v>
      </c>
      <c r="BH461" s="199">
        <f>IF(N461="sníž. přenesená",J461,0)</f>
        <v>0</v>
      </c>
      <c r="BI461" s="199">
        <f>IF(N461="nulová",J461,0)</f>
        <v>0</v>
      </c>
      <c r="BJ461" s="24" t="s">
        <v>24</v>
      </c>
      <c r="BK461" s="199">
        <f>ROUND(I461*H461,2)</f>
        <v>0</v>
      </c>
      <c r="BL461" s="24" t="s">
        <v>228</v>
      </c>
      <c r="BM461" s="24" t="s">
        <v>738</v>
      </c>
    </row>
    <row r="462" spans="2:51" s="12" customFormat="1" ht="12">
      <c r="B462" s="211"/>
      <c r="C462" s="212"/>
      <c r="D462" s="202" t="s">
        <v>148</v>
      </c>
      <c r="E462" s="213" t="s">
        <v>22</v>
      </c>
      <c r="F462" s="214" t="s">
        <v>739</v>
      </c>
      <c r="G462" s="212"/>
      <c r="H462" s="215">
        <v>1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148</v>
      </c>
      <c r="AU462" s="221" t="s">
        <v>85</v>
      </c>
      <c r="AV462" s="12" t="s">
        <v>85</v>
      </c>
      <c r="AW462" s="12" t="s">
        <v>39</v>
      </c>
      <c r="AX462" s="12" t="s">
        <v>24</v>
      </c>
      <c r="AY462" s="221" t="s">
        <v>139</v>
      </c>
    </row>
    <row r="463" spans="2:65" s="1" customFormat="1" ht="16.5" customHeight="1">
      <c r="B463" s="41"/>
      <c r="C463" s="188" t="s">
        <v>740</v>
      </c>
      <c r="D463" s="188" t="s">
        <v>141</v>
      </c>
      <c r="E463" s="189" t="s">
        <v>741</v>
      </c>
      <c r="F463" s="190" t="s">
        <v>742</v>
      </c>
      <c r="G463" s="191" t="s">
        <v>171</v>
      </c>
      <c r="H463" s="192">
        <v>2.2</v>
      </c>
      <c r="I463" s="193"/>
      <c r="J463" s="194">
        <f>ROUND(I463*H463,2)</f>
        <v>0</v>
      </c>
      <c r="K463" s="190" t="s">
        <v>22</v>
      </c>
      <c r="L463" s="61"/>
      <c r="M463" s="195" t="s">
        <v>22</v>
      </c>
      <c r="N463" s="196" t="s">
        <v>46</v>
      </c>
      <c r="O463" s="42"/>
      <c r="P463" s="197">
        <f>O463*H463</f>
        <v>0</v>
      </c>
      <c r="Q463" s="197">
        <v>0.00408</v>
      </c>
      <c r="R463" s="197">
        <f>Q463*H463</f>
        <v>0.008976000000000001</v>
      </c>
      <c r="S463" s="197">
        <v>0</v>
      </c>
      <c r="T463" s="198">
        <f>S463*H463</f>
        <v>0</v>
      </c>
      <c r="AR463" s="24" t="s">
        <v>228</v>
      </c>
      <c r="AT463" s="24" t="s">
        <v>141</v>
      </c>
      <c r="AU463" s="24" t="s">
        <v>85</v>
      </c>
      <c r="AY463" s="24" t="s">
        <v>139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24" t="s">
        <v>24</v>
      </c>
      <c r="BK463" s="199">
        <f>ROUND(I463*H463,2)</f>
        <v>0</v>
      </c>
      <c r="BL463" s="24" t="s">
        <v>228</v>
      </c>
      <c r="BM463" s="24" t="s">
        <v>743</v>
      </c>
    </row>
    <row r="464" spans="2:51" s="12" customFormat="1" ht="12">
      <c r="B464" s="211"/>
      <c r="C464" s="212"/>
      <c r="D464" s="202" t="s">
        <v>148</v>
      </c>
      <c r="E464" s="213" t="s">
        <v>22</v>
      </c>
      <c r="F464" s="214" t="s">
        <v>744</v>
      </c>
      <c r="G464" s="212"/>
      <c r="H464" s="215">
        <v>1.2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148</v>
      </c>
      <c r="AU464" s="221" t="s">
        <v>85</v>
      </c>
      <c r="AV464" s="12" t="s">
        <v>85</v>
      </c>
      <c r="AW464" s="12" t="s">
        <v>39</v>
      </c>
      <c r="AX464" s="12" t="s">
        <v>75</v>
      </c>
      <c r="AY464" s="221" t="s">
        <v>139</v>
      </c>
    </row>
    <row r="465" spans="2:51" s="12" customFormat="1" ht="12">
      <c r="B465" s="211"/>
      <c r="C465" s="212"/>
      <c r="D465" s="202" t="s">
        <v>148</v>
      </c>
      <c r="E465" s="213" t="s">
        <v>22</v>
      </c>
      <c r="F465" s="214" t="s">
        <v>745</v>
      </c>
      <c r="G465" s="212"/>
      <c r="H465" s="215">
        <v>1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148</v>
      </c>
      <c r="AU465" s="221" t="s">
        <v>85</v>
      </c>
      <c r="AV465" s="12" t="s">
        <v>85</v>
      </c>
      <c r="AW465" s="12" t="s">
        <v>39</v>
      </c>
      <c r="AX465" s="12" t="s">
        <v>75</v>
      </c>
      <c r="AY465" s="221" t="s">
        <v>139</v>
      </c>
    </row>
    <row r="466" spans="2:51" s="13" customFormat="1" ht="12">
      <c r="B466" s="222"/>
      <c r="C466" s="223"/>
      <c r="D466" s="202" t="s">
        <v>148</v>
      </c>
      <c r="E466" s="224" t="s">
        <v>22</v>
      </c>
      <c r="F466" s="225" t="s">
        <v>158</v>
      </c>
      <c r="G466" s="223"/>
      <c r="H466" s="226">
        <v>2.2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148</v>
      </c>
      <c r="AU466" s="232" t="s">
        <v>85</v>
      </c>
      <c r="AV466" s="13" t="s">
        <v>146</v>
      </c>
      <c r="AW466" s="13" t="s">
        <v>39</v>
      </c>
      <c r="AX466" s="13" t="s">
        <v>24</v>
      </c>
      <c r="AY466" s="232" t="s">
        <v>139</v>
      </c>
    </row>
    <row r="467" spans="2:65" s="1" customFormat="1" ht="16.5" customHeight="1">
      <c r="B467" s="41"/>
      <c r="C467" s="188" t="s">
        <v>746</v>
      </c>
      <c r="D467" s="188" t="s">
        <v>141</v>
      </c>
      <c r="E467" s="189" t="s">
        <v>747</v>
      </c>
      <c r="F467" s="190" t="s">
        <v>748</v>
      </c>
      <c r="G467" s="191" t="s">
        <v>236</v>
      </c>
      <c r="H467" s="192">
        <v>0.011</v>
      </c>
      <c r="I467" s="193"/>
      <c r="J467" s="194">
        <f>ROUND(I467*H467,2)</f>
        <v>0</v>
      </c>
      <c r="K467" s="190" t="s">
        <v>145</v>
      </c>
      <c r="L467" s="61"/>
      <c r="M467" s="195" t="s">
        <v>22</v>
      </c>
      <c r="N467" s="196" t="s">
        <v>46</v>
      </c>
      <c r="O467" s="42"/>
      <c r="P467" s="197">
        <f>O467*H467</f>
        <v>0</v>
      </c>
      <c r="Q467" s="197">
        <v>0</v>
      </c>
      <c r="R467" s="197">
        <f>Q467*H467</f>
        <v>0</v>
      </c>
      <c r="S467" s="197">
        <v>0</v>
      </c>
      <c r="T467" s="198">
        <f>S467*H467</f>
        <v>0</v>
      </c>
      <c r="AR467" s="24" t="s">
        <v>228</v>
      </c>
      <c r="AT467" s="24" t="s">
        <v>141</v>
      </c>
      <c r="AU467" s="24" t="s">
        <v>85</v>
      </c>
      <c r="AY467" s="24" t="s">
        <v>139</v>
      </c>
      <c r="BE467" s="199">
        <f>IF(N467="základní",J467,0)</f>
        <v>0</v>
      </c>
      <c r="BF467" s="199">
        <f>IF(N467="snížená",J467,0)</f>
        <v>0</v>
      </c>
      <c r="BG467" s="199">
        <f>IF(N467="zákl. přenesená",J467,0)</f>
        <v>0</v>
      </c>
      <c r="BH467" s="199">
        <f>IF(N467="sníž. přenesená",J467,0)</f>
        <v>0</v>
      </c>
      <c r="BI467" s="199">
        <f>IF(N467="nulová",J467,0)</f>
        <v>0</v>
      </c>
      <c r="BJ467" s="24" t="s">
        <v>24</v>
      </c>
      <c r="BK467" s="199">
        <f>ROUND(I467*H467,2)</f>
        <v>0</v>
      </c>
      <c r="BL467" s="24" t="s">
        <v>228</v>
      </c>
      <c r="BM467" s="24" t="s">
        <v>749</v>
      </c>
    </row>
    <row r="468" spans="2:63" s="10" customFormat="1" ht="29.85" customHeight="1">
      <c r="B468" s="172"/>
      <c r="C468" s="173"/>
      <c r="D468" s="174" t="s">
        <v>74</v>
      </c>
      <c r="E468" s="186" t="s">
        <v>750</v>
      </c>
      <c r="F468" s="186" t="s">
        <v>751</v>
      </c>
      <c r="G468" s="173"/>
      <c r="H468" s="173"/>
      <c r="I468" s="176"/>
      <c r="J468" s="187">
        <f>BK468</f>
        <v>0</v>
      </c>
      <c r="K468" s="173"/>
      <c r="L468" s="178"/>
      <c r="M468" s="179"/>
      <c r="N468" s="180"/>
      <c r="O468" s="180"/>
      <c r="P468" s="181">
        <f>SUM(P469:P470)</f>
        <v>0</v>
      </c>
      <c r="Q468" s="180"/>
      <c r="R468" s="181">
        <f>SUM(R469:R470)</f>
        <v>0</v>
      </c>
      <c r="S468" s="180"/>
      <c r="T468" s="182">
        <f>SUM(T469:T470)</f>
        <v>0</v>
      </c>
      <c r="AR468" s="183" t="s">
        <v>85</v>
      </c>
      <c r="AT468" s="184" t="s">
        <v>74</v>
      </c>
      <c r="AU468" s="184" t="s">
        <v>24</v>
      </c>
      <c r="AY468" s="183" t="s">
        <v>139</v>
      </c>
      <c r="BK468" s="185">
        <f>SUM(BK469:BK470)</f>
        <v>0</v>
      </c>
    </row>
    <row r="469" spans="2:65" s="1" customFormat="1" ht="16.5" customHeight="1">
      <c r="B469" s="41"/>
      <c r="C469" s="188" t="s">
        <v>752</v>
      </c>
      <c r="D469" s="188" t="s">
        <v>141</v>
      </c>
      <c r="E469" s="189" t="s">
        <v>753</v>
      </c>
      <c r="F469" s="190" t="s">
        <v>754</v>
      </c>
      <c r="G469" s="191" t="s">
        <v>171</v>
      </c>
      <c r="H469" s="192">
        <v>6.6</v>
      </c>
      <c r="I469" s="193"/>
      <c r="J469" s="194">
        <f>ROUND(I469*H469,2)</f>
        <v>0</v>
      </c>
      <c r="K469" s="190" t="s">
        <v>22</v>
      </c>
      <c r="L469" s="61"/>
      <c r="M469" s="195" t="s">
        <v>22</v>
      </c>
      <c r="N469" s="196" t="s">
        <v>46</v>
      </c>
      <c r="O469" s="42"/>
      <c r="P469" s="197">
        <f>O469*H469</f>
        <v>0</v>
      </c>
      <c r="Q469" s="197">
        <v>0</v>
      </c>
      <c r="R469" s="197">
        <f>Q469*H469</f>
        <v>0</v>
      </c>
      <c r="S469" s="197">
        <v>0</v>
      </c>
      <c r="T469" s="198">
        <f>S469*H469</f>
        <v>0</v>
      </c>
      <c r="AR469" s="24" t="s">
        <v>228</v>
      </c>
      <c r="AT469" s="24" t="s">
        <v>141</v>
      </c>
      <c r="AU469" s="24" t="s">
        <v>85</v>
      </c>
      <c r="AY469" s="24" t="s">
        <v>139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24" t="s">
        <v>24</v>
      </c>
      <c r="BK469" s="199">
        <f>ROUND(I469*H469,2)</f>
        <v>0</v>
      </c>
      <c r="BL469" s="24" t="s">
        <v>228</v>
      </c>
      <c r="BM469" s="24" t="s">
        <v>755</v>
      </c>
    </row>
    <row r="470" spans="2:65" s="1" customFormat="1" ht="16.5" customHeight="1">
      <c r="B470" s="41"/>
      <c r="C470" s="188" t="s">
        <v>756</v>
      </c>
      <c r="D470" s="188" t="s">
        <v>141</v>
      </c>
      <c r="E470" s="189" t="s">
        <v>757</v>
      </c>
      <c r="F470" s="190" t="s">
        <v>758</v>
      </c>
      <c r="G470" s="191" t="s">
        <v>759</v>
      </c>
      <c r="H470" s="254"/>
      <c r="I470" s="193"/>
      <c r="J470" s="194">
        <f>ROUND(I470*H470,2)</f>
        <v>0</v>
      </c>
      <c r="K470" s="190" t="s">
        <v>145</v>
      </c>
      <c r="L470" s="61"/>
      <c r="M470" s="195" t="s">
        <v>22</v>
      </c>
      <c r="N470" s="196" t="s">
        <v>46</v>
      </c>
      <c r="O470" s="42"/>
      <c r="P470" s="197">
        <f>O470*H470</f>
        <v>0</v>
      </c>
      <c r="Q470" s="197">
        <v>0</v>
      </c>
      <c r="R470" s="197">
        <f>Q470*H470</f>
        <v>0</v>
      </c>
      <c r="S470" s="197">
        <v>0</v>
      </c>
      <c r="T470" s="198">
        <f>S470*H470</f>
        <v>0</v>
      </c>
      <c r="AR470" s="24" t="s">
        <v>228</v>
      </c>
      <c r="AT470" s="24" t="s">
        <v>141</v>
      </c>
      <c r="AU470" s="24" t="s">
        <v>85</v>
      </c>
      <c r="AY470" s="24" t="s">
        <v>139</v>
      </c>
      <c r="BE470" s="199">
        <f>IF(N470="základní",J470,0)</f>
        <v>0</v>
      </c>
      <c r="BF470" s="199">
        <f>IF(N470="snížená",J470,0)</f>
        <v>0</v>
      </c>
      <c r="BG470" s="199">
        <f>IF(N470="zákl. přenesená",J470,0)</f>
        <v>0</v>
      </c>
      <c r="BH470" s="199">
        <f>IF(N470="sníž. přenesená",J470,0)</f>
        <v>0</v>
      </c>
      <c r="BI470" s="199">
        <f>IF(N470="nulová",J470,0)</f>
        <v>0</v>
      </c>
      <c r="BJ470" s="24" t="s">
        <v>24</v>
      </c>
      <c r="BK470" s="199">
        <f>ROUND(I470*H470,2)</f>
        <v>0</v>
      </c>
      <c r="BL470" s="24" t="s">
        <v>228</v>
      </c>
      <c r="BM470" s="24" t="s">
        <v>760</v>
      </c>
    </row>
    <row r="471" spans="2:63" s="10" customFormat="1" ht="29.85" customHeight="1">
      <c r="B471" s="172"/>
      <c r="C471" s="173"/>
      <c r="D471" s="174" t="s">
        <v>74</v>
      </c>
      <c r="E471" s="186" t="s">
        <v>761</v>
      </c>
      <c r="F471" s="186" t="s">
        <v>762</v>
      </c>
      <c r="G471" s="173"/>
      <c r="H471" s="173"/>
      <c r="I471" s="176"/>
      <c r="J471" s="187">
        <f>BK471</f>
        <v>0</v>
      </c>
      <c r="K471" s="173"/>
      <c r="L471" s="178"/>
      <c r="M471" s="179"/>
      <c r="N471" s="180"/>
      <c r="O471" s="180"/>
      <c r="P471" s="181">
        <f>SUM(P472:P494)</f>
        <v>0</v>
      </c>
      <c r="Q471" s="180"/>
      <c r="R471" s="181">
        <f>SUM(R472:R494)</f>
        <v>0.0072</v>
      </c>
      <c r="S471" s="180"/>
      <c r="T471" s="182">
        <f>SUM(T472:T494)</f>
        <v>0</v>
      </c>
      <c r="AR471" s="183" t="s">
        <v>85</v>
      </c>
      <c r="AT471" s="184" t="s">
        <v>74</v>
      </c>
      <c r="AU471" s="184" t="s">
        <v>24</v>
      </c>
      <c r="AY471" s="183" t="s">
        <v>139</v>
      </c>
      <c r="BK471" s="185">
        <f>SUM(BK472:BK494)</f>
        <v>0</v>
      </c>
    </row>
    <row r="472" spans="2:65" s="1" customFormat="1" ht="16.5" customHeight="1">
      <c r="B472" s="41"/>
      <c r="C472" s="188" t="s">
        <v>763</v>
      </c>
      <c r="D472" s="188" t="s">
        <v>141</v>
      </c>
      <c r="E472" s="189" t="s">
        <v>764</v>
      </c>
      <c r="F472" s="190" t="s">
        <v>765</v>
      </c>
      <c r="G472" s="191" t="s">
        <v>347</v>
      </c>
      <c r="H472" s="192">
        <v>2</v>
      </c>
      <c r="I472" s="193"/>
      <c r="J472" s="194">
        <f aca="true" t="shared" si="0" ref="J472:J477">ROUND(I472*H472,2)</f>
        <v>0</v>
      </c>
      <c r="K472" s="190" t="s">
        <v>145</v>
      </c>
      <c r="L472" s="61"/>
      <c r="M472" s="195" t="s">
        <v>22</v>
      </c>
      <c r="N472" s="196" t="s">
        <v>46</v>
      </c>
      <c r="O472" s="42"/>
      <c r="P472" s="197">
        <f aca="true" t="shared" si="1" ref="P472:P477">O472*H472</f>
        <v>0</v>
      </c>
      <c r="Q472" s="197">
        <v>0</v>
      </c>
      <c r="R472" s="197">
        <f aca="true" t="shared" si="2" ref="R472:R477">Q472*H472</f>
        <v>0</v>
      </c>
      <c r="S472" s="197">
        <v>0</v>
      </c>
      <c r="T472" s="198">
        <f aca="true" t="shared" si="3" ref="T472:T477">S472*H472</f>
        <v>0</v>
      </c>
      <c r="AR472" s="24" t="s">
        <v>228</v>
      </c>
      <c r="AT472" s="24" t="s">
        <v>141</v>
      </c>
      <c r="AU472" s="24" t="s">
        <v>85</v>
      </c>
      <c r="AY472" s="24" t="s">
        <v>139</v>
      </c>
      <c r="BE472" s="199">
        <f aca="true" t="shared" si="4" ref="BE472:BE477">IF(N472="základní",J472,0)</f>
        <v>0</v>
      </c>
      <c r="BF472" s="199">
        <f aca="true" t="shared" si="5" ref="BF472:BF477">IF(N472="snížená",J472,0)</f>
        <v>0</v>
      </c>
      <c r="BG472" s="199">
        <f aca="true" t="shared" si="6" ref="BG472:BG477">IF(N472="zákl. přenesená",J472,0)</f>
        <v>0</v>
      </c>
      <c r="BH472" s="199">
        <f aca="true" t="shared" si="7" ref="BH472:BH477">IF(N472="sníž. přenesená",J472,0)</f>
        <v>0</v>
      </c>
      <c r="BI472" s="199">
        <f aca="true" t="shared" si="8" ref="BI472:BI477">IF(N472="nulová",J472,0)</f>
        <v>0</v>
      </c>
      <c r="BJ472" s="24" t="s">
        <v>24</v>
      </c>
      <c r="BK472" s="199">
        <f aca="true" t="shared" si="9" ref="BK472:BK477">ROUND(I472*H472,2)</f>
        <v>0</v>
      </c>
      <c r="BL472" s="24" t="s">
        <v>228</v>
      </c>
      <c r="BM472" s="24" t="s">
        <v>766</v>
      </c>
    </row>
    <row r="473" spans="2:65" s="1" customFormat="1" ht="16.5" customHeight="1">
      <c r="B473" s="41"/>
      <c r="C473" s="233" t="s">
        <v>767</v>
      </c>
      <c r="D473" s="233" t="s">
        <v>254</v>
      </c>
      <c r="E473" s="234" t="s">
        <v>768</v>
      </c>
      <c r="F473" s="235" t="s">
        <v>769</v>
      </c>
      <c r="G473" s="236" t="s">
        <v>347</v>
      </c>
      <c r="H473" s="237">
        <v>1</v>
      </c>
      <c r="I473" s="238"/>
      <c r="J473" s="239">
        <f t="shared" si="0"/>
        <v>0</v>
      </c>
      <c r="K473" s="235" t="s">
        <v>22</v>
      </c>
      <c r="L473" s="240"/>
      <c r="M473" s="241" t="s">
        <v>22</v>
      </c>
      <c r="N473" s="242" t="s">
        <v>46</v>
      </c>
      <c r="O473" s="42"/>
      <c r="P473" s="197">
        <f t="shared" si="1"/>
        <v>0</v>
      </c>
      <c r="Q473" s="197">
        <v>0.0024</v>
      </c>
      <c r="R473" s="197">
        <f t="shared" si="2"/>
        <v>0.0024</v>
      </c>
      <c r="S473" s="197">
        <v>0</v>
      </c>
      <c r="T473" s="198">
        <f t="shared" si="3"/>
        <v>0</v>
      </c>
      <c r="AR473" s="24" t="s">
        <v>324</v>
      </c>
      <c r="AT473" s="24" t="s">
        <v>254</v>
      </c>
      <c r="AU473" s="24" t="s">
        <v>85</v>
      </c>
      <c r="AY473" s="24" t="s">
        <v>139</v>
      </c>
      <c r="BE473" s="199">
        <f t="shared" si="4"/>
        <v>0</v>
      </c>
      <c r="BF473" s="199">
        <f t="shared" si="5"/>
        <v>0</v>
      </c>
      <c r="BG473" s="199">
        <f t="shared" si="6"/>
        <v>0</v>
      </c>
      <c r="BH473" s="199">
        <f t="shared" si="7"/>
        <v>0</v>
      </c>
      <c r="BI473" s="199">
        <f t="shared" si="8"/>
        <v>0</v>
      </c>
      <c r="BJ473" s="24" t="s">
        <v>24</v>
      </c>
      <c r="BK473" s="199">
        <f t="shared" si="9"/>
        <v>0</v>
      </c>
      <c r="BL473" s="24" t="s">
        <v>228</v>
      </c>
      <c r="BM473" s="24" t="s">
        <v>770</v>
      </c>
    </row>
    <row r="474" spans="2:65" s="1" customFormat="1" ht="25.5" customHeight="1">
      <c r="B474" s="41"/>
      <c r="C474" s="233" t="s">
        <v>771</v>
      </c>
      <c r="D474" s="233" t="s">
        <v>254</v>
      </c>
      <c r="E474" s="234" t="s">
        <v>772</v>
      </c>
      <c r="F474" s="235" t="s">
        <v>773</v>
      </c>
      <c r="G474" s="236" t="s">
        <v>347</v>
      </c>
      <c r="H474" s="237">
        <v>1</v>
      </c>
      <c r="I474" s="238"/>
      <c r="J474" s="239">
        <f t="shared" si="0"/>
        <v>0</v>
      </c>
      <c r="K474" s="235" t="s">
        <v>22</v>
      </c>
      <c r="L474" s="240"/>
      <c r="M474" s="241" t="s">
        <v>22</v>
      </c>
      <c r="N474" s="242" t="s">
        <v>46</v>
      </c>
      <c r="O474" s="42"/>
      <c r="P474" s="197">
        <f t="shared" si="1"/>
        <v>0</v>
      </c>
      <c r="Q474" s="197">
        <v>0.0024</v>
      </c>
      <c r="R474" s="197">
        <f t="shared" si="2"/>
        <v>0.0024</v>
      </c>
      <c r="S474" s="197">
        <v>0</v>
      </c>
      <c r="T474" s="198">
        <f t="shared" si="3"/>
        <v>0</v>
      </c>
      <c r="AR474" s="24" t="s">
        <v>324</v>
      </c>
      <c r="AT474" s="24" t="s">
        <v>254</v>
      </c>
      <c r="AU474" s="24" t="s">
        <v>85</v>
      </c>
      <c r="AY474" s="24" t="s">
        <v>139</v>
      </c>
      <c r="BE474" s="199">
        <f t="shared" si="4"/>
        <v>0</v>
      </c>
      <c r="BF474" s="199">
        <f t="shared" si="5"/>
        <v>0</v>
      </c>
      <c r="BG474" s="199">
        <f t="shared" si="6"/>
        <v>0</v>
      </c>
      <c r="BH474" s="199">
        <f t="shared" si="7"/>
        <v>0</v>
      </c>
      <c r="BI474" s="199">
        <f t="shared" si="8"/>
        <v>0</v>
      </c>
      <c r="BJ474" s="24" t="s">
        <v>24</v>
      </c>
      <c r="BK474" s="199">
        <f t="shared" si="9"/>
        <v>0</v>
      </c>
      <c r="BL474" s="24" t="s">
        <v>228</v>
      </c>
      <c r="BM474" s="24" t="s">
        <v>774</v>
      </c>
    </row>
    <row r="475" spans="2:65" s="1" customFormat="1" ht="16.5" customHeight="1">
      <c r="B475" s="41"/>
      <c r="C475" s="188" t="s">
        <v>775</v>
      </c>
      <c r="D475" s="188" t="s">
        <v>141</v>
      </c>
      <c r="E475" s="189" t="s">
        <v>776</v>
      </c>
      <c r="F475" s="190" t="s">
        <v>777</v>
      </c>
      <c r="G475" s="191" t="s">
        <v>347</v>
      </c>
      <c r="H475" s="192">
        <v>1</v>
      </c>
      <c r="I475" s="193"/>
      <c r="J475" s="194">
        <f t="shared" si="0"/>
        <v>0</v>
      </c>
      <c r="K475" s="190" t="s">
        <v>145</v>
      </c>
      <c r="L475" s="61"/>
      <c r="M475" s="195" t="s">
        <v>22</v>
      </c>
      <c r="N475" s="196" t="s">
        <v>46</v>
      </c>
      <c r="O475" s="42"/>
      <c r="P475" s="197">
        <f t="shared" si="1"/>
        <v>0</v>
      </c>
      <c r="Q475" s="197">
        <v>0</v>
      </c>
      <c r="R475" s="197">
        <f t="shared" si="2"/>
        <v>0</v>
      </c>
      <c r="S475" s="197">
        <v>0</v>
      </c>
      <c r="T475" s="198">
        <f t="shared" si="3"/>
        <v>0</v>
      </c>
      <c r="AR475" s="24" t="s">
        <v>228</v>
      </c>
      <c r="AT475" s="24" t="s">
        <v>141</v>
      </c>
      <c r="AU475" s="24" t="s">
        <v>85</v>
      </c>
      <c r="AY475" s="24" t="s">
        <v>139</v>
      </c>
      <c r="BE475" s="199">
        <f t="shared" si="4"/>
        <v>0</v>
      </c>
      <c r="BF475" s="199">
        <f t="shared" si="5"/>
        <v>0</v>
      </c>
      <c r="BG475" s="199">
        <f t="shared" si="6"/>
        <v>0</v>
      </c>
      <c r="BH475" s="199">
        <f t="shared" si="7"/>
        <v>0</v>
      </c>
      <c r="BI475" s="199">
        <f t="shared" si="8"/>
        <v>0</v>
      </c>
      <c r="BJ475" s="24" t="s">
        <v>24</v>
      </c>
      <c r="BK475" s="199">
        <f t="shared" si="9"/>
        <v>0</v>
      </c>
      <c r="BL475" s="24" t="s">
        <v>228</v>
      </c>
      <c r="BM475" s="24" t="s">
        <v>778</v>
      </c>
    </row>
    <row r="476" spans="2:65" s="1" customFormat="1" ht="25.5" customHeight="1">
      <c r="B476" s="41"/>
      <c r="C476" s="233" t="s">
        <v>779</v>
      </c>
      <c r="D476" s="233" t="s">
        <v>254</v>
      </c>
      <c r="E476" s="234" t="s">
        <v>780</v>
      </c>
      <c r="F476" s="235" t="s">
        <v>781</v>
      </c>
      <c r="G476" s="236" t="s">
        <v>347</v>
      </c>
      <c r="H476" s="237">
        <v>1</v>
      </c>
      <c r="I476" s="238"/>
      <c r="J476" s="239">
        <f t="shared" si="0"/>
        <v>0</v>
      </c>
      <c r="K476" s="235" t="s">
        <v>22</v>
      </c>
      <c r="L476" s="240"/>
      <c r="M476" s="241" t="s">
        <v>22</v>
      </c>
      <c r="N476" s="242" t="s">
        <v>46</v>
      </c>
      <c r="O476" s="42"/>
      <c r="P476" s="197">
        <f t="shared" si="1"/>
        <v>0</v>
      </c>
      <c r="Q476" s="197">
        <v>0.0024</v>
      </c>
      <c r="R476" s="197">
        <f t="shared" si="2"/>
        <v>0.0024</v>
      </c>
      <c r="S476" s="197">
        <v>0</v>
      </c>
      <c r="T476" s="198">
        <f t="shared" si="3"/>
        <v>0</v>
      </c>
      <c r="AR476" s="24" t="s">
        <v>324</v>
      </c>
      <c r="AT476" s="24" t="s">
        <v>254</v>
      </c>
      <c r="AU476" s="24" t="s">
        <v>85</v>
      </c>
      <c r="AY476" s="24" t="s">
        <v>139</v>
      </c>
      <c r="BE476" s="199">
        <f t="shared" si="4"/>
        <v>0</v>
      </c>
      <c r="BF476" s="199">
        <f t="shared" si="5"/>
        <v>0</v>
      </c>
      <c r="BG476" s="199">
        <f t="shared" si="6"/>
        <v>0</v>
      </c>
      <c r="BH476" s="199">
        <f t="shared" si="7"/>
        <v>0</v>
      </c>
      <c r="BI476" s="199">
        <f t="shared" si="8"/>
        <v>0</v>
      </c>
      <c r="BJ476" s="24" t="s">
        <v>24</v>
      </c>
      <c r="BK476" s="199">
        <f t="shared" si="9"/>
        <v>0</v>
      </c>
      <c r="BL476" s="24" t="s">
        <v>228</v>
      </c>
      <c r="BM476" s="24" t="s">
        <v>782</v>
      </c>
    </row>
    <row r="477" spans="2:65" s="1" customFormat="1" ht="25.5" customHeight="1">
      <c r="B477" s="41"/>
      <c r="C477" s="188" t="s">
        <v>783</v>
      </c>
      <c r="D477" s="188" t="s">
        <v>141</v>
      </c>
      <c r="E477" s="189" t="s">
        <v>784</v>
      </c>
      <c r="F477" s="190" t="s">
        <v>785</v>
      </c>
      <c r="G477" s="191" t="s">
        <v>347</v>
      </c>
      <c r="H477" s="192">
        <v>1</v>
      </c>
      <c r="I477" s="193"/>
      <c r="J477" s="194">
        <f t="shared" si="0"/>
        <v>0</v>
      </c>
      <c r="K477" s="190" t="s">
        <v>22</v>
      </c>
      <c r="L477" s="61"/>
      <c r="M477" s="195" t="s">
        <v>22</v>
      </c>
      <c r="N477" s="196" t="s">
        <v>46</v>
      </c>
      <c r="O477" s="42"/>
      <c r="P477" s="197">
        <f t="shared" si="1"/>
        <v>0</v>
      </c>
      <c r="Q477" s="197">
        <v>0</v>
      </c>
      <c r="R477" s="197">
        <f t="shared" si="2"/>
        <v>0</v>
      </c>
      <c r="S477" s="197">
        <v>0</v>
      </c>
      <c r="T477" s="198">
        <f t="shared" si="3"/>
        <v>0</v>
      </c>
      <c r="AR477" s="24" t="s">
        <v>228</v>
      </c>
      <c r="AT477" s="24" t="s">
        <v>141</v>
      </c>
      <c r="AU477" s="24" t="s">
        <v>85</v>
      </c>
      <c r="AY477" s="24" t="s">
        <v>139</v>
      </c>
      <c r="BE477" s="199">
        <f t="shared" si="4"/>
        <v>0</v>
      </c>
      <c r="BF477" s="199">
        <f t="shared" si="5"/>
        <v>0</v>
      </c>
      <c r="BG477" s="199">
        <f t="shared" si="6"/>
        <v>0</v>
      </c>
      <c r="BH477" s="199">
        <f t="shared" si="7"/>
        <v>0</v>
      </c>
      <c r="BI477" s="199">
        <f t="shared" si="8"/>
        <v>0</v>
      </c>
      <c r="BJ477" s="24" t="s">
        <v>24</v>
      </c>
      <c r="BK477" s="199">
        <f t="shared" si="9"/>
        <v>0</v>
      </c>
      <c r="BL477" s="24" t="s">
        <v>228</v>
      </c>
      <c r="BM477" s="24" t="s">
        <v>786</v>
      </c>
    </row>
    <row r="478" spans="2:51" s="11" customFormat="1" ht="12">
      <c r="B478" s="200"/>
      <c r="C478" s="201"/>
      <c r="D478" s="202" t="s">
        <v>148</v>
      </c>
      <c r="E478" s="203" t="s">
        <v>22</v>
      </c>
      <c r="F478" s="204" t="s">
        <v>787</v>
      </c>
      <c r="G478" s="201"/>
      <c r="H478" s="203" t="s">
        <v>22</v>
      </c>
      <c r="I478" s="205"/>
      <c r="J478" s="201"/>
      <c r="K478" s="201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148</v>
      </c>
      <c r="AU478" s="210" t="s">
        <v>85</v>
      </c>
      <c r="AV478" s="11" t="s">
        <v>24</v>
      </c>
      <c r="AW478" s="11" t="s">
        <v>39</v>
      </c>
      <c r="AX478" s="11" t="s">
        <v>75</v>
      </c>
      <c r="AY478" s="210" t="s">
        <v>139</v>
      </c>
    </row>
    <row r="479" spans="2:51" s="11" customFormat="1" ht="12">
      <c r="B479" s="200"/>
      <c r="C479" s="201"/>
      <c r="D479" s="202" t="s">
        <v>148</v>
      </c>
      <c r="E479" s="203" t="s">
        <v>22</v>
      </c>
      <c r="F479" s="204" t="s">
        <v>788</v>
      </c>
      <c r="G479" s="201"/>
      <c r="H479" s="203" t="s">
        <v>22</v>
      </c>
      <c r="I479" s="205"/>
      <c r="J479" s="201"/>
      <c r="K479" s="201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148</v>
      </c>
      <c r="AU479" s="210" t="s">
        <v>85</v>
      </c>
      <c r="AV479" s="11" t="s">
        <v>24</v>
      </c>
      <c r="AW479" s="11" t="s">
        <v>39</v>
      </c>
      <c r="AX479" s="11" t="s">
        <v>75</v>
      </c>
      <c r="AY479" s="210" t="s">
        <v>139</v>
      </c>
    </row>
    <row r="480" spans="2:51" s="11" customFormat="1" ht="12">
      <c r="B480" s="200"/>
      <c r="C480" s="201"/>
      <c r="D480" s="202" t="s">
        <v>148</v>
      </c>
      <c r="E480" s="203" t="s">
        <v>22</v>
      </c>
      <c r="F480" s="204" t="s">
        <v>789</v>
      </c>
      <c r="G480" s="201"/>
      <c r="H480" s="203" t="s">
        <v>22</v>
      </c>
      <c r="I480" s="205"/>
      <c r="J480" s="201"/>
      <c r="K480" s="201"/>
      <c r="L480" s="206"/>
      <c r="M480" s="207"/>
      <c r="N480" s="208"/>
      <c r="O480" s="208"/>
      <c r="P480" s="208"/>
      <c r="Q480" s="208"/>
      <c r="R480" s="208"/>
      <c r="S480" s="208"/>
      <c r="T480" s="209"/>
      <c r="AT480" s="210" t="s">
        <v>148</v>
      </c>
      <c r="AU480" s="210" t="s">
        <v>85</v>
      </c>
      <c r="AV480" s="11" t="s">
        <v>24</v>
      </c>
      <c r="AW480" s="11" t="s">
        <v>39</v>
      </c>
      <c r="AX480" s="11" t="s">
        <v>75</v>
      </c>
      <c r="AY480" s="210" t="s">
        <v>139</v>
      </c>
    </row>
    <row r="481" spans="2:51" s="11" customFormat="1" ht="12">
      <c r="B481" s="200"/>
      <c r="C481" s="201"/>
      <c r="D481" s="202" t="s">
        <v>148</v>
      </c>
      <c r="E481" s="203" t="s">
        <v>22</v>
      </c>
      <c r="F481" s="204" t="s">
        <v>790</v>
      </c>
      <c r="G481" s="201"/>
      <c r="H481" s="203" t="s">
        <v>22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148</v>
      </c>
      <c r="AU481" s="210" t="s">
        <v>85</v>
      </c>
      <c r="AV481" s="11" t="s">
        <v>24</v>
      </c>
      <c r="AW481" s="11" t="s">
        <v>39</v>
      </c>
      <c r="AX481" s="11" t="s">
        <v>75</v>
      </c>
      <c r="AY481" s="210" t="s">
        <v>139</v>
      </c>
    </row>
    <row r="482" spans="2:51" s="11" customFormat="1" ht="12">
      <c r="B482" s="200"/>
      <c r="C482" s="201"/>
      <c r="D482" s="202" t="s">
        <v>148</v>
      </c>
      <c r="E482" s="203" t="s">
        <v>22</v>
      </c>
      <c r="F482" s="204" t="s">
        <v>791</v>
      </c>
      <c r="G482" s="201"/>
      <c r="H482" s="203" t="s">
        <v>22</v>
      </c>
      <c r="I482" s="205"/>
      <c r="J482" s="201"/>
      <c r="K482" s="201"/>
      <c r="L482" s="206"/>
      <c r="M482" s="207"/>
      <c r="N482" s="208"/>
      <c r="O482" s="208"/>
      <c r="P482" s="208"/>
      <c r="Q482" s="208"/>
      <c r="R482" s="208"/>
      <c r="S482" s="208"/>
      <c r="T482" s="209"/>
      <c r="AT482" s="210" t="s">
        <v>148</v>
      </c>
      <c r="AU482" s="210" t="s">
        <v>85</v>
      </c>
      <c r="AV482" s="11" t="s">
        <v>24</v>
      </c>
      <c r="AW482" s="11" t="s">
        <v>39</v>
      </c>
      <c r="AX482" s="11" t="s">
        <v>75</v>
      </c>
      <c r="AY482" s="210" t="s">
        <v>139</v>
      </c>
    </row>
    <row r="483" spans="2:51" s="11" customFormat="1" ht="12">
      <c r="B483" s="200"/>
      <c r="C483" s="201"/>
      <c r="D483" s="202" t="s">
        <v>148</v>
      </c>
      <c r="E483" s="203" t="s">
        <v>22</v>
      </c>
      <c r="F483" s="204" t="s">
        <v>792</v>
      </c>
      <c r="G483" s="201"/>
      <c r="H483" s="203" t="s">
        <v>22</v>
      </c>
      <c r="I483" s="205"/>
      <c r="J483" s="201"/>
      <c r="K483" s="201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148</v>
      </c>
      <c r="AU483" s="210" t="s">
        <v>85</v>
      </c>
      <c r="AV483" s="11" t="s">
        <v>24</v>
      </c>
      <c r="AW483" s="11" t="s">
        <v>39</v>
      </c>
      <c r="AX483" s="11" t="s">
        <v>75</v>
      </c>
      <c r="AY483" s="210" t="s">
        <v>139</v>
      </c>
    </row>
    <row r="484" spans="2:51" s="11" customFormat="1" ht="12">
      <c r="B484" s="200"/>
      <c r="C484" s="201"/>
      <c r="D484" s="202" t="s">
        <v>148</v>
      </c>
      <c r="E484" s="203" t="s">
        <v>22</v>
      </c>
      <c r="F484" s="204" t="s">
        <v>793</v>
      </c>
      <c r="G484" s="201"/>
      <c r="H484" s="203" t="s">
        <v>22</v>
      </c>
      <c r="I484" s="205"/>
      <c r="J484" s="201"/>
      <c r="K484" s="201"/>
      <c r="L484" s="206"/>
      <c r="M484" s="207"/>
      <c r="N484" s="208"/>
      <c r="O484" s="208"/>
      <c r="P484" s="208"/>
      <c r="Q484" s="208"/>
      <c r="R484" s="208"/>
      <c r="S484" s="208"/>
      <c r="T484" s="209"/>
      <c r="AT484" s="210" t="s">
        <v>148</v>
      </c>
      <c r="AU484" s="210" t="s">
        <v>85</v>
      </c>
      <c r="AV484" s="11" t="s">
        <v>24</v>
      </c>
      <c r="AW484" s="11" t="s">
        <v>39</v>
      </c>
      <c r="AX484" s="11" t="s">
        <v>75</v>
      </c>
      <c r="AY484" s="210" t="s">
        <v>139</v>
      </c>
    </row>
    <row r="485" spans="2:51" s="11" customFormat="1" ht="12">
      <c r="B485" s="200"/>
      <c r="C485" s="201"/>
      <c r="D485" s="202" t="s">
        <v>148</v>
      </c>
      <c r="E485" s="203" t="s">
        <v>22</v>
      </c>
      <c r="F485" s="204" t="s">
        <v>794</v>
      </c>
      <c r="G485" s="201"/>
      <c r="H485" s="203" t="s">
        <v>22</v>
      </c>
      <c r="I485" s="205"/>
      <c r="J485" s="201"/>
      <c r="K485" s="201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148</v>
      </c>
      <c r="AU485" s="210" t="s">
        <v>85</v>
      </c>
      <c r="AV485" s="11" t="s">
        <v>24</v>
      </c>
      <c r="AW485" s="11" t="s">
        <v>39</v>
      </c>
      <c r="AX485" s="11" t="s">
        <v>75</v>
      </c>
      <c r="AY485" s="210" t="s">
        <v>139</v>
      </c>
    </row>
    <row r="486" spans="2:51" s="11" customFormat="1" ht="12">
      <c r="B486" s="200"/>
      <c r="C486" s="201"/>
      <c r="D486" s="202" t="s">
        <v>148</v>
      </c>
      <c r="E486" s="203" t="s">
        <v>22</v>
      </c>
      <c r="F486" s="204" t="s">
        <v>795</v>
      </c>
      <c r="G486" s="201"/>
      <c r="H486" s="203" t="s">
        <v>22</v>
      </c>
      <c r="I486" s="205"/>
      <c r="J486" s="201"/>
      <c r="K486" s="201"/>
      <c r="L486" s="206"/>
      <c r="M486" s="207"/>
      <c r="N486" s="208"/>
      <c r="O486" s="208"/>
      <c r="P486" s="208"/>
      <c r="Q486" s="208"/>
      <c r="R486" s="208"/>
      <c r="S486" s="208"/>
      <c r="T486" s="209"/>
      <c r="AT486" s="210" t="s">
        <v>148</v>
      </c>
      <c r="AU486" s="210" t="s">
        <v>85</v>
      </c>
      <c r="AV486" s="11" t="s">
        <v>24</v>
      </c>
      <c r="AW486" s="11" t="s">
        <v>39</v>
      </c>
      <c r="AX486" s="11" t="s">
        <v>75</v>
      </c>
      <c r="AY486" s="210" t="s">
        <v>139</v>
      </c>
    </row>
    <row r="487" spans="2:51" s="12" customFormat="1" ht="12">
      <c r="B487" s="211"/>
      <c r="C487" s="212"/>
      <c r="D487" s="202" t="s">
        <v>148</v>
      </c>
      <c r="E487" s="213" t="s">
        <v>22</v>
      </c>
      <c r="F487" s="214" t="s">
        <v>24</v>
      </c>
      <c r="G487" s="212"/>
      <c r="H487" s="215">
        <v>1</v>
      </c>
      <c r="I487" s="216"/>
      <c r="J487" s="212"/>
      <c r="K487" s="212"/>
      <c r="L487" s="217"/>
      <c r="M487" s="218"/>
      <c r="N487" s="219"/>
      <c r="O487" s="219"/>
      <c r="P487" s="219"/>
      <c r="Q487" s="219"/>
      <c r="R487" s="219"/>
      <c r="S487" s="219"/>
      <c r="T487" s="220"/>
      <c r="AT487" s="221" t="s">
        <v>148</v>
      </c>
      <c r="AU487" s="221" t="s">
        <v>85</v>
      </c>
      <c r="AV487" s="12" t="s">
        <v>85</v>
      </c>
      <c r="AW487" s="12" t="s">
        <v>39</v>
      </c>
      <c r="AX487" s="12" t="s">
        <v>24</v>
      </c>
      <c r="AY487" s="221" t="s">
        <v>139</v>
      </c>
    </row>
    <row r="488" spans="2:65" s="1" customFormat="1" ht="16.5" customHeight="1">
      <c r="B488" s="41"/>
      <c r="C488" s="188" t="s">
        <v>796</v>
      </c>
      <c r="D488" s="188" t="s">
        <v>141</v>
      </c>
      <c r="E488" s="189" t="s">
        <v>797</v>
      </c>
      <c r="F488" s="190" t="s">
        <v>798</v>
      </c>
      <c r="G488" s="191" t="s">
        <v>171</v>
      </c>
      <c r="H488" s="192">
        <v>6.6</v>
      </c>
      <c r="I488" s="193"/>
      <c r="J488" s="194">
        <f>ROUND(I488*H488,2)</f>
        <v>0</v>
      </c>
      <c r="K488" s="190" t="s">
        <v>22</v>
      </c>
      <c r="L488" s="61"/>
      <c r="M488" s="195" t="s">
        <v>22</v>
      </c>
      <c r="N488" s="196" t="s">
        <v>46</v>
      </c>
      <c r="O488" s="42"/>
      <c r="P488" s="197">
        <f>O488*H488</f>
        <v>0</v>
      </c>
      <c r="Q488" s="197">
        <v>0</v>
      </c>
      <c r="R488" s="197">
        <f>Q488*H488</f>
        <v>0</v>
      </c>
      <c r="S488" s="197">
        <v>0</v>
      </c>
      <c r="T488" s="198">
        <f>S488*H488</f>
        <v>0</v>
      </c>
      <c r="AR488" s="24" t="s">
        <v>228</v>
      </c>
      <c r="AT488" s="24" t="s">
        <v>141</v>
      </c>
      <c r="AU488" s="24" t="s">
        <v>85</v>
      </c>
      <c r="AY488" s="24" t="s">
        <v>139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24" t="s">
        <v>24</v>
      </c>
      <c r="BK488" s="199">
        <f>ROUND(I488*H488,2)</f>
        <v>0</v>
      </c>
      <c r="BL488" s="24" t="s">
        <v>228</v>
      </c>
      <c r="BM488" s="24" t="s">
        <v>799</v>
      </c>
    </row>
    <row r="489" spans="2:51" s="11" customFormat="1" ht="12">
      <c r="B489" s="200"/>
      <c r="C489" s="201"/>
      <c r="D489" s="202" t="s">
        <v>148</v>
      </c>
      <c r="E489" s="203" t="s">
        <v>22</v>
      </c>
      <c r="F489" s="204" t="s">
        <v>800</v>
      </c>
      <c r="G489" s="201"/>
      <c r="H489" s="203" t="s">
        <v>22</v>
      </c>
      <c r="I489" s="205"/>
      <c r="J489" s="201"/>
      <c r="K489" s="201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148</v>
      </c>
      <c r="AU489" s="210" t="s">
        <v>85</v>
      </c>
      <c r="AV489" s="11" t="s">
        <v>24</v>
      </c>
      <c r="AW489" s="11" t="s">
        <v>39</v>
      </c>
      <c r="AX489" s="11" t="s">
        <v>75</v>
      </c>
      <c r="AY489" s="210" t="s">
        <v>139</v>
      </c>
    </row>
    <row r="490" spans="2:51" s="11" customFormat="1" ht="12">
      <c r="B490" s="200"/>
      <c r="C490" s="201"/>
      <c r="D490" s="202" t="s">
        <v>148</v>
      </c>
      <c r="E490" s="203" t="s">
        <v>22</v>
      </c>
      <c r="F490" s="204" t="s">
        <v>801</v>
      </c>
      <c r="G490" s="201"/>
      <c r="H490" s="203" t="s">
        <v>22</v>
      </c>
      <c r="I490" s="205"/>
      <c r="J490" s="201"/>
      <c r="K490" s="201"/>
      <c r="L490" s="206"/>
      <c r="M490" s="207"/>
      <c r="N490" s="208"/>
      <c r="O490" s="208"/>
      <c r="P490" s="208"/>
      <c r="Q490" s="208"/>
      <c r="R490" s="208"/>
      <c r="S490" s="208"/>
      <c r="T490" s="209"/>
      <c r="AT490" s="210" t="s">
        <v>148</v>
      </c>
      <c r="AU490" s="210" t="s">
        <v>85</v>
      </c>
      <c r="AV490" s="11" t="s">
        <v>24</v>
      </c>
      <c r="AW490" s="11" t="s">
        <v>39</v>
      </c>
      <c r="AX490" s="11" t="s">
        <v>75</v>
      </c>
      <c r="AY490" s="210" t="s">
        <v>139</v>
      </c>
    </row>
    <row r="491" spans="2:51" s="11" customFormat="1" ht="12">
      <c r="B491" s="200"/>
      <c r="C491" s="201"/>
      <c r="D491" s="202" t="s">
        <v>148</v>
      </c>
      <c r="E491" s="203" t="s">
        <v>22</v>
      </c>
      <c r="F491" s="204" t="s">
        <v>802</v>
      </c>
      <c r="G491" s="201"/>
      <c r="H491" s="203" t="s">
        <v>22</v>
      </c>
      <c r="I491" s="205"/>
      <c r="J491" s="201"/>
      <c r="K491" s="201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148</v>
      </c>
      <c r="AU491" s="210" t="s">
        <v>85</v>
      </c>
      <c r="AV491" s="11" t="s">
        <v>24</v>
      </c>
      <c r="AW491" s="11" t="s">
        <v>39</v>
      </c>
      <c r="AX491" s="11" t="s">
        <v>75</v>
      </c>
      <c r="AY491" s="210" t="s">
        <v>139</v>
      </c>
    </row>
    <row r="492" spans="2:51" s="11" customFormat="1" ht="12">
      <c r="B492" s="200"/>
      <c r="C492" s="201"/>
      <c r="D492" s="202" t="s">
        <v>148</v>
      </c>
      <c r="E492" s="203" t="s">
        <v>22</v>
      </c>
      <c r="F492" s="204" t="s">
        <v>803</v>
      </c>
      <c r="G492" s="201"/>
      <c r="H492" s="203" t="s">
        <v>22</v>
      </c>
      <c r="I492" s="205"/>
      <c r="J492" s="201"/>
      <c r="K492" s="201"/>
      <c r="L492" s="206"/>
      <c r="M492" s="207"/>
      <c r="N492" s="208"/>
      <c r="O492" s="208"/>
      <c r="P492" s="208"/>
      <c r="Q492" s="208"/>
      <c r="R492" s="208"/>
      <c r="S492" s="208"/>
      <c r="T492" s="209"/>
      <c r="AT492" s="210" t="s">
        <v>148</v>
      </c>
      <c r="AU492" s="210" t="s">
        <v>85</v>
      </c>
      <c r="AV492" s="11" t="s">
        <v>24</v>
      </c>
      <c r="AW492" s="11" t="s">
        <v>39</v>
      </c>
      <c r="AX492" s="11" t="s">
        <v>75</v>
      </c>
      <c r="AY492" s="210" t="s">
        <v>139</v>
      </c>
    </row>
    <row r="493" spans="2:51" s="12" customFormat="1" ht="12">
      <c r="B493" s="211"/>
      <c r="C493" s="212"/>
      <c r="D493" s="202" t="s">
        <v>148</v>
      </c>
      <c r="E493" s="213" t="s">
        <v>22</v>
      </c>
      <c r="F493" s="214" t="s">
        <v>804</v>
      </c>
      <c r="G493" s="212"/>
      <c r="H493" s="215">
        <v>6.6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148</v>
      </c>
      <c r="AU493" s="221" t="s">
        <v>85</v>
      </c>
      <c r="AV493" s="12" t="s">
        <v>85</v>
      </c>
      <c r="AW493" s="12" t="s">
        <v>39</v>
      </c>
      <c r="AX493" s="12" t="s">
        <v>24</v>
      </c>
      <c r="AY493" s="221" t="s">
        <v>139</v>
      </c>
    </row>
    <row r="494" spans="2:65" s="1" customFormat="1" ht="16.5" customHeight="1">
      <c r="B494" s="41"/>
      <c r="C494" s="188" t="s">
        <v>805</v>
      </c>
      <c r="D494" s="188" t="s">
        <v>141</v>
      </c>
      <c r="E494" s="189" t="s">
        <v>806</v>
      </c>
      <c r="F494" s="190" t="s">
        <v>807</v>
      </c>
      <c r="G494" s="191" t="s">
        <v>759</v>
      </c>
      <c r="H494" s="254"/>
      <c r="I494" s="193"/>
      <c r="J494" s="194">
        <f>ROUND(I494*H494,2)</f>
        <v>0</v>
      </c>
      <c r="K494" s="190" t="s">
        <v>145</v>
      </c>
      <c r="L494" s="61"/>
      <c r="M494" s="195" t="s">
        <v>22</v>
      </c>
      <c r="N494" s="196" t="s">
        <v>46</v>
      </c>
      <c r="O494" s="42"/>
      <c r="P494" s="197">
        <f>O494*H494</f>
        <v>0</v>
      </c>
      <c r="Q494" s="197">
        <v>0</v>
      </c>
      <c r="R494" s="197">
        <f>Q494*H494</f>
        <v>0</v>
      </c>
      <c r="S494" s="197">
        <v>0</v>
      </c>
      <c r="T494" s="198">
        <f>S494*H494</f>
        <v>0</v>
      </c>
      <c r="AR494" s="24" t="s">
        <v>228</v>
      </c>
      <c r="AT494" s="24" t="s">
        <v>141</v>
      </c>
      <c r="AU494" s="24" t="s">
        <v>85</v>
      </c>
      <c r="AY494" s="24" t="s">
        <v>139</v>
      </c>
      <c r="BE494" s="199">
        <f>IF(N494="základní",J494,0)</f>
        <v>0</v>
      </c>
      <c r="BF494" s="199">
        <f>IF(N494="snížená",J494,0)</f>
        <v>0</v>
      </c>
      <c r="BG494" s="199">
        <f>IF(N494="zákl. přenesená",J494,0)</f>
        <v>0</v>
      </c>
      <c r="BH494" s="199">
        <f>IF(N494="sníž. přenesená",J494,0)</f>
        <v>0</v>
      </c>
      <c r="BI494" s="199">
        <f>IF(N494="nulová",J494,0)</f>
        <v>0</v>
      </c>
      <c r="BJ494" s="24" t="s">
        <v>24</v>
      </c>
      <c r="BK494" s="199">
        <f>ROUND(I494*H494,2)</f>
        <v>0</v>
      </c>
      <c r="BL494" s="24" t="s">
        <v>228</v>
      </c>
      <c r="BM494" s="24" t="s">
        <v>808</v>
      </c>
    </row>
    <row r="495" spans="2:63" s="10" customFormat="1" ht="29.85" customHeight="1">
      <c r="B495" s="172"/>
      <c r="C495" s="173"/>
      <c r="D495" s="174" t="s">
        <v>74</v>
      </c>
      <c r="E495" s="186" t="s">
        <v>809</v>
      </c>
      <c r="F495" s="186" t="s">
        <v>810</v>
      </c>
      <c r="G495" s="173"/>
      <c r="H495" s="173"/>
      <c r="I495" s="176"/>
      <c r="J495" s="187">
        <f>BK495</f>
        <v>0</v>
      </c>
      <c r="K495" s="173"/>
      <c r="L495" s="178"/>
      <c r="M495" s="179"/>
      <c r="N495" s="180"/>
      <c r="O495" s="180"/>
      <c r="P495" s="181">
        <f>SUM(P496:P511)</f>
        <v>0</v>
      </c>
      <c r="Q495" s="180"/>
      <c r="R495" s="181">
        <f>SUM(R496:R511)</f>
        <v>0.68484099</v>
      </c>
      <c r="S495" s="180"/>
      <c r="T495" s="182">
        <f>SUM(T496:T511)</f>
        <v>0</v>
      </c>
      <c r="AR495" s="183" t="s">
        <v>85</v>
      </c>
      <c r="AT495" s="184" t="s">
        <v>74</v>
      </c>
      <c r="AU495" s="184" t="s">
        <v>24</v>
      </c>
      <c r="AY495" s="183" t="s">
        <v>139</v>
      </c>
      <c r="BK495" s="185">
        <f>SUM(BK496:BK511)</f>
        <v>0</v>
      </c>
    </row>
    <row r="496" spans="2:65" s="1" customFormat="1" ht="16.5" customHeight="1">
      <c r="B496" s="41"/>
      <c r="C496" s="188" t="s">
        <v>811</v>
      </c>
      <c r="D496" s="188" t="s">
        <v>141</v>
      </c>
      <c r="E496" s="189" t="s">
        <v>812</v>
      </c>
      <c r="F496" s="190" t="s">
        <v>813</v>
      </c>
      <c r="G496" s="191" t="s">
        <v>171</v>
      </c>
      <c r="H496" s="192">
        <v>28.53</v>
      </c>
      <c r="I496" s="193"/>
      <c r="J496" s="194">
        <f>ROUND(I496*H496,2)</f>
        <v>0</v>
      </c>
      <c r="K496" s="190" t="s">
        <v>145</v>
      </c>
      <c r="L496" s="61"/>
      <c r="M496" s="195" t="s">
        <v>22</v>
      </c>
      <c r="N496" s="196" t="s">
        <v>46</v>
      </c>
      <c r="O496" s="42"/>
      <c r="P496" s="197">
        <f>O496*H496</f>
        <v>0</v>
      </c>
      <c r="Q496" s="197">
        <v>0.00062</v>
      </c>
      <c r="R496" s="197">
        <f>Q496*H496</f>
        <v>0.017688600000000002</v>
      </c>
      <c r="S496" s="197">
        <v>0</v>
      </c>
      <c r="T496" s="198">
        <f>S496*H496</f>
        <v>0</v>
      </c>
      <c r="AR496" s="24" t="s">
        <v>228</v>
      </c>
      <c r="AT496" s="24" t="s">
        <v>141</v>
      </c>
      <c r="AU496" s="24" t="s">
        <v>85</v>
      </c>
      <c r="AY496" s="24" t="s">
        <v>139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24" t="s">
        <v>24</v>
      </c>
      <c r="BK496" s="199">
        <f>ROUND(I496*H496,2)</f>
        <v>0</v>
      </c>
      <c r="BL496" s="24" t="s">
        <v>228</v>
      </c>
      <c r="BM496" s="24" t="s">
        <v>814</v>
      </c>
    </row>
    <row r="497" spans="2:51" s="12" customFormat="1" ht="12">
      <c r="B497" s="211"/>
      <c r="C497" s="212"/>
      <c r="D497" s="202" t="s">
        <v>148</v>
      </c>
      <c r="E497" s="213" t="s">
        <v>22</v>
      </c>
      <c r="F497" s="214" t="s">
        <v>815</v>
      </c>
      <c r="G497" s="212"/>
      <c r="H497" s="215">
        <v>28.05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148</v>
      </c>
      <c r="AU497" s="221" t="s">
        <v>85</v>
      </c>
      <c r="AV497" s="12" t="s">
        <v>85</v>
      </c>
      <c r="AW497" s="12" t="s">
        <v>39</v>
      </c>
      <c r="AX497" s="12" t="s">
        <v>75</v>
      </c>
      <c r="AY497" s="221" t="s">
        <v>139</v>
      </c>
    </row>
    <row r="498" spans="2:51" s="12" customFormat="1" ht="12">
      <c r="B498" s="211"/>
      <c r="C498" s="212"/>
      <c r="D498" s="202" t="s">
        <v>148</v>
      </c>
      <c r="E498" s="213" t="s">
        <v>22</v>
      </c>
      <c r="F498" s="214" t="s">
        <v>816</v>
      </c>
      <c r="G498" s="212"/>
      <c r="H498" s="215">
        <v>0.48</v>
      </c>
      <c r="I498" s="216"/>
      <c r="J498" s="212"/>
      <c r="K498" s="212"/>
      <c r="L498" s="217"/>
      <c r="M498" s="218"/>
      <c r="N498" s="219"/>
      <c r="O498" s="219"/>
      <c r="P498" s="219"/>
      <c r="Q498" s="219"/>
      <c r="R498" s="219"/>
      <c r="S498" s="219"/>
      <c r="T498" s="220"/>
      <c r="AT498" s="221" t="s">
        <v>148</v>
      </c>
      <c r="AU498" s="221" t="s">
        <v>85</v>
      </c>
      <c r="AV498" s="12" t="s">
        <v>85</v>
      </c>
      <c r="AW498" s="12" t="s">
        <v>39</v>
      </c>
      <c r="AX498" s="12" t="s">
        <v>75</v>
      </c>
      <c r="AY498" s="221" t="s">
        <v>139</v>
      </c>
    </row>
    <row r="499" spans="2:51" s="13" customFormat="1" ht="12">
      <c r="B499" s="222"/>
      <c r="C499" s="223"/>
      <c r="D499" s="202" t="s">
        <v>148</v>
      </c>
      <c r="E499" s="224" t="s">
        <v>22</v>
      </c>
      <c r="F499" s="225" t="s">
        <v>158</v>
      </c>
      <c r="G499" s="223"/>
      <c r="H499" s="226">
        <v>28.53</v>
      </c>
      <c r="I499" s="227"/>
      <c r="J499" s="223"/>
      <c r="K499" s="223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148</v>
      </c>
      <c r="AU499" s="232" t="s">
        <v>85</v>
      </c>
      <c r="AV499" s="13" t="s">
        <v>146</v>
      </c>
      <c r="AW499" s="13" t="s">
        <v>39</v>
      </c>
      <c r="AX499" s="13" t="s">
        <v>24</v>
      </c>
      <c r="AY499" s="232" t="s">
        <v>139</v>
      </c>
    </row>
    <row r="500" spans="2:65" s="1" customFormat="1" ht="25.5" customHeight="1">
      <c r="B500" s="41"/>
      <c r="C500" s="188" t="s">
        <v>817</v>
      </c>
      <c r="D500" s="188" t="s">
        <v>141</v>
      </c>
      <c r="E500" s="189" t="s">
        <v>818</v>
      </c>
      <c r="F500" s="190" t="s">
        <v>819</v>
      </c>
      <c r="G500" s="191" t="s">
        <v>144</v>
      </c>
      <c r="H500" s="192">
        <v>24.447</v>
      </c>
      <c r="I500" s="193"/>
      <c r="J500" s="194">
        <f>ROUND(I500*H500,2)</f>
        <v>0</v>
      </c>
      <c r="K500" s="190" t="s">
        <v>145</v>
      </c>
      <c r="L500" s="61"/>
      <c r="M500" s="195" t="s">
        <v>22</v>
      </c>
      <c r="N500" s="196" t="s">
        <v>46</v>
      </c>
      <c r="O500" s="42"/>
      <c r="P500" s="197">
        <f>O500*H500</f>
        <v>0</v>
      </c>
      <c r="Q500" s="197">
        <v>0.00367</v>
      </c>
      <c r="R500" s="197">
        <f>Q500*H500</f>
        <v>0.08972049</v>
      </c>
      <c r="S500" s="197">
        <v>0</v>
      </c>
      <c r="T500" s="198">
        <f>S500*H500</f>
        <v>0</v>
      </c>
      <c r="AR500" s="24" t="s">
        <v>228</v>
      </c>
      <c r="AT500" s="24" t="s">
        <v>141</v>
      </c>
      <c r="AU500" s="24" t="s">
        <v>85</v>
      </c>
      <c r="AY500" s="24" t="s">
        <v>139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24" t="s">
        <v>24</v>
      </c>
      <c r="BK500" s="199">
        <f>ROUND(I500*H500,2)</f>
        <v>0</v>
      </c>
      <c r="BL500" s="24" t="s">
        <v>228</v>
      </c>
      <c r="BM500" s="24" t="s">
        <v>820</v>
      </c>
    </row>
    <row r="501" spans="2:51" s="12" customFormat="1" ht="12">
      <c r="B501" s="211"/>
      <c r="C501" s="212"/>
      <c r="D501" s="202" t="s">
        <v>148</v>
      </c>
      <c r="E501" s="213" t="s">
        <v>22</v>
      </c>
      <c r="F501" s="214" t="s">
        <v>821</v>
      </c>
      <c r="G501" s="212"/>
      <c r="H501" s="215">
        <v>21.217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148</v>
      </c>
      <c r="AU501" s="221" t="s">
        <v>85</v>
      </c>
      <c r="AV501" s="12" t="s">
        <v>85</v>
      </c>
      <c r="AW501" s="12" t="s">
        <v>39</v>
      </c>
      <c r="AX501" s="12" t="s">
        <v>75</v>
      </c>
      <c r="AY501" s="221" t="s">
        <v>139</v>
      </c>
    </row>
    <row r="502" spans="2:51" s="12" customFormat="1" ht="12">
      <c r="B502" s="211"/>
      <c r="C502" s="212"/>
      <c r="D502" s="202" t="s">
        <v>148</v>
      </c>
      <c r="E502" s="213" t="s">
        <v>22</v>
      </c>
      <c r="F502" s="214" t="s">
        <v>564</v>
      </c>
      <c r="G502" s="212"/>
      <c r="H502" s="215">
        <v>0.71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148</v>
      </c>
      <c r="AU502" s="221" t="s">
        <v>85</v>
      </c>
      <c r="AV502" s="12" t="s">
        <v>85</v>
      </c>
      <c r="AW502" s="12" t="s">
        <v>39</v>
      </c>
      <c r="AX502" s="12" t="s">
        <v>75</v>
      </c>
      <c r="AY502" s="221" t="s">
        <v>139</v>
      </c>
    </row>
    <row r="503" spans="2:51" s="12" customFormat="1" ht="12">
      <c r="B503" s="211"/>
      <c r="C503" s="212"/>
      <c r="D503" s="202" t="s">
        <v>148</v>
      </c>
      <c r="E503" s="213" t="s">
        <v>22</v>
      </c>
      <c r="F503" s="214" t="s">
        <v>565</v>
      </c>
      <c r="G503" s="212"/>
      <c r="H503" s="215">
        <v>2.52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148</v>
      </c>
      <c r="AU503" s="221" t="s">
        <v>85</v>
      </c>
      <c r="AV503" s="12" t="s">
        <v>85</v>
      </c>
      <c r="AW503" s="12" t="s">
        <v>39</v>
      </c>
      <c r="AX503" s="12" t="s">
        <v>75</v>
      </c>
      <c r="AY503" s="221" t="s">
        <v>139</v>
      </c>
    </row>
    <row r="504" spans="2:51" s="13" customFormat="1" ht="12">
      <c r="B504" s="222"/>
      <c r="C504" s="223"/>
      <c r="D504" s="202" t="s">
        <v>148</v>
      </c>
      <c r="E504" s="224" t="s">
        <v>22</v>
      </c>
      <c r="F504" s="225" t="s">
        <v>158</v>
      </c>
      <c r="G504" s="223"/>
      <c r="H504" s="226">
        <v>24.447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148</v>
      </c>
      <c r="AU504" s="232" t="s">
        <v>85</v>
      </c>
      <c r="AV504" s="13" t="s">
        <v>146</v>
      </c>
      <c r="AW504" s="13" t="s">
        <v>39</v>
      </c>
      <c r="AX504" s="13" t="s">
        <v>24</v>
      </c>
      <c r="AY504" s="232" t="s">
        <v>139</v>
      </c>
    </row>
    <row r="505" spans="2:65" s="1" customFormat="1" ht="16.5" customHeight="1">
      <c r="B505" s="41"/>
      <c r="C505" s="233" t="s">
        <v>822</v>
      </c>
      <c r="D505" s="233" t="s">
        <v>254</v>
      </c>
      <c r="E505" s="234" t="s">
        <v>823</v>
      </c>
      <c r="F505" s="235" t="s">
        <v>824</v>
      </c>
      <c r="G505" s="236" t="s">
        <v>144</v>
      </c>
      <c r="H505" s="237">
        <v>30.03</v>
      </c>
      <c r="I505" s="238"/>
      <c r="J505" s="239">
        <f>ROUND(I505*H505,2)</f>
        <v>0</v>
      </c>
      <c r="K505" s="235" t="s">
        <v>22</v>
      </c>
      <c r="L505" s="240"/>
      <c r="M505" s="241" t="s">
        <v>22</v>
      </c>
      <c r="N505" s="242" t="s">
        <v>46</v>
      </c>
      <c r="O505" s="42"/>
      <c r="P505" s="197">
        <f>O505*H505</f>
        <v>0</v>
      </c>
      <c r="Q505" s="197">
        <v>0.0192</v>
      </c>
      <c r="R505" s="197">
        <f>Q505*H505</f>
        <v>0.576576</v>
      </c>
      <c r="S505" s="197">
        <v>0</v>
      </c>
      <c r="T505" s="198">
        <f>S505*H505</f>
        <v>0</v>
      </c>
      <c r="AR505" s="24" t="s">
        <v>324</v>
      </c>
      <c r="AT505" s="24" t="s">
        <v>254</v>
      </c>
      <c r="AU505" s="24" t="s">
        <v>85</v>
      </c>
      <c r="AY505" s="24" t="s">
        <v>139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24" t="s">
        <v>24</v>
      </c>
      <c r="BK505" s="199">
        <f>ROUND(I505*H505,2)</f>
        <v>0</v>
      </c>
      <c r="BL505" s="24" t="s">
        <v>228</v>
      </c>
      <c r="BM505" s="24" t="s">
        <v>825</v>
      </c>
    </row>
    <row r="506" spans="2:51" s="12" customFormat="1" ht="12">
      <c r="B506" s="211"/>
      <c r="C506" s="212"/>
      <c r="D506" s="202" t="s">
        <v>148</v>
      </c>
      <c r="E506" s="213" t="s">
        <v>22</v>
      </c>
      <c r="F506" s="214" t="s">
        <v>826</v>
      </c>
      <c r="G506" s="212"/>
      <c r="H506" s="215">
        <v>3.138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148</v>
      </c>
      <c r="AU506" s="221" t="s">
        <v>85</v>
      </c>
      <c r="AV506" s="12" t="s">
        <v>85</v>
      </c>
      <c r="AW506" s="12" t="s">
        <v>39</v>
      </c>
      <c r="AX506" s="12" t="s">
        <v>75</v>
      </c>
      <c r="AY506" s="221" t="s">
        <v>139</v>
      </c>
    </row>
    <row r="507" spans="2:51" s="12" customFormat="1" ht="12">
      <c r="B507" s="211"/>
      <c r="C507" s="212"/>
      <c r="D507" s="202" t="s">
        <v>148</v>
      </c>
      <c r="E507" s="213" t="s">
        <v>22</v>
      </c>
      <c r="F507" s="214" t="s">
        <v>827</v>
      </c>
      <c r="G507" s="212"/>
      <c r="H507" s="215">
        <v>26.892</v>
      </c>
      <c r="I507" s="216"/>
      <c r="J507" s="212"/>
      <c r="K507" s="212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148</v>
      </c>
      <c r="AU507" s="221" t="s">
        <v>85</v>
      </c>
      <c r="AV507" s="12" t="s">
        <v>85</v>
      </c>
      <c r="AW507" s="12" t="s">
        <v>39</v>
      </c>
      <c r="AX507" s="12" t="s">
        <v>75</v>
      </c>
      <c r="AY507" s="221" t="s">
        <v>139</v>
      </c>
    </row>
    <row r="508" spans="2:51" s="13" customFormat="1" ht="12">
      <c r="B508" s="222"/>
      <c r="C508" s="223"/>
      <c r="D508" s="202" t="s">
        <v>148</v>
      </c>
      <c r="E508" s="224" t="s">
        <v>22</v>
      </c>
      <c r="F508" s="225" t="s">
        <v>158</v>
      </c>
      <c r="G508" s="223"/>
      <c r="H508" s="226">
        <v>30.03</v>
      </c>
      <c r="I508" s="227"/>
      <c r="J508" s="223"/>
      <c r="K508" s="223"/>
      <c r="L508" s="228"/>
      <c r="M508" s="229"/>
      <c r="N508" s="230"/>
      <c r="O508" s="230"/>
      <c r="P508" s="230"/>
      <c r="Q508" s="230"/>
      <c r="R508" s="230"/>
      <c r="S508" s="230"/>
      <c r="T508" s="231"/>
      <c r="AT508" s="232" t="s">
        <v>148</v>
      </c>
      <c r="AU508" s="232" t="s">
        <v>85</v>
      </c>
      <c r="AV508" s="13" t="s">
        <v>146</v>
      </c>
      <c r="AW508" s="13" t="s">
        <v>39</v>
      </c>
      <c r="AX508" s="13" t="s">
        <v>24</v>
      </c>
      <c r="AY508" s="232" t="s">
        <v>139</v>
      </c>
    </row>
    <row r="509" spans="2:65" s="1" customFormat="1" ht="16.5" customHeight="1">
      <c r="B509" s="41"/>
      <c r="C509" s="188" t="s">
        <v>828</v>
      </c>
      <c r="D509" s="188" t="s">
        <v>141</v>
      </c>
      <c r="E509" s="189" t="s">
        <v>829</v>
      </c>
      <c r="F509" s="190" t="s">
        <v>830</v>
      </c>
      <c r="G509" s="191" t="s">
        <v>171</v>
      </c>
      <c r="H509" s="192">
        <v>28.53</v>
      </c>
      <c r="I509" s="193"/>
      <c r="J509" s="194">
        <f>ROUND(I509*H509,2)</f>
        <v>0</v>
      </c>
      <c r="K509" s="190" t="s">
        <v>145</v>
      </c>
      <c r="L509" s="61"/>
      <c r="M509" s="195" t="s">
        <v>22</v>
      </c>
      <c r="N509" s="196" t="s">
        <v>46</v>
      </c>
      <c r="O509" s="42"/>
      <c r="P509" s="197">
        <f>O509*H509</f>
        <v>0</v>
      </c>
      <c r="Q509" s="197">
        <v>3E-05</v>
      </c>
      <c r="R509" s="197">
        <f>Q509*H509</f>
        <v>0.0008559</v>
      </c>
      <c r="S509" s="197">
        <v>0</v>
      </c>
      <c r="T509" s="198">
        <f>S509*H509</f>
        <v>0</v>
      </c>
      <c r="AR509" s="24" t="s">
        <v>228</v>
      </c>
      <c r="AT509" s="24" t="s">
        <v>141</v>
      </c>
      <c r="AU509" s="24" t="s">
        <v>85</v>
      </c>
      <c r="AY509" s="24" t="s">
        <v>139</v>
      </c>
      <c r="BE509" s="199">
        <f>IF(N509="základní",J509,0)</f>
        <v>0</v>
      </c>
      <c r="BF509" s="199">
        <f>IF(N509="snížená",J509,0)</f>
        <v>0</v>
      </c>
      <c r="BG509" s="199">
        <f>IF(N509="zákl. přenesená",J509,0)</f>
        <v>0</v>
      </c>
      <c r="BH509" s="199">
        <f>IF(N509="sníž. přenesená",J509,0)</f>
        <v>0</v>
      </c>
      <c r="BI509" s="199">
        <f>IF(N509="nulová",J509,0)</f>
        <v>0</v>
      </c>
      <c r="BJ509" s="24" t="s">
        <v>24</v>
      </c>
      <c r="BK509" s="199">
        <f>ROUND(I509*H509,2)</f>
        <v>0</v>
      </c>
      <c r="BL509" s="24" t="s">
        <v>228</v>
      </c>
      <c r="BM509" s="24" t="s">
        <v>831</v>
      </c>
    </row>
    <row r="510" spans="2:51" s="12" customFormat="1" ht="12">
      <c r="B510" s="211"/>
      <c r="C510" s="212"/>
      <c r="D510" s="202" t="s">
        <v>148</v>
      </c>
      <c r="E510" s="213" t="s">
        <v>22</v>
      </c>
      <c r="F510" s="214" t="s">
        <v>832</v>
      </c>
      <c r="G510" s="212"/>
      <c r="H510" s="215">
        <v>28.53</v>
      </c>
      <c r="I510" s="216"/>
      <c r="J510" s="212"/>
      <c r="K510" s="212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148</v>
      </c>
      <c r="AU510" s="221" t="s">
        <v>85</v>
      </c>
      <c r="AV510" s="12" t="s">
        <v>85</v>
      </c>
      <c r="AW510" s="12" t="s">
        <v>39</v>
      </c>
      <c r="AX510" s="12" t="s">
        <v>24</v>
      </c>
      <c r="AY510" s="221" t="s">
        <v>139</v>
      </c>
    </row>
    <row r="511" spans="2:65" s="1" customFormat="1" ht="16.5" customHeight="1">
      <c r="B511" s="41"/>
      <c r="C511" s="188" t="s">
        <v>833</v>
      </c>
      <c r="D511" s="188" t="s">
        <v>141</v>
      </c>
      <c r="E511" s="189" t="s">
        <v>834</v>
      </c>
      <c r="F511" s="190" t="s">
        <v>835</v>
      </c>
      <c r="G511" s="191" t="s">
        <v>236</v>
      </c>
      <c r="H511" s="192">
        <v>0.685</v>
      </c>
      <c r="I511" s="193"/>
      <c r="J511" s="194">
        <f>ROUND(I511*H511,2)</f>
        <v>0</v>
      </c>
      <c r="K511" s="190" t="s">
        <v>145</v>
      </c>
      <c r="L511" s="61"/>
      <c r="M511" s="195" t="s">
        <v>22</v>
      </c>
      <c r="N511" s="196" t="s">
        <v>46</v>
      </c>
      <c r="O511" s="42"/>
      <c r="P511" s="197">
        <f>O511*H511</f>
        <v>0</v>
      </c>
      <c r="Q511" s="197">
        <v>0</v>
      </c>
      <c r="R511" s="197">
        <f>Q511*H511</f>
        <v>0</v>
      </c>
      <c r="S511" s="197">
        <v>0</v>
      </c>
      <c r="T511" s="198">
        <f>S511*H511</f>
        <v>0</v>
      </c>
      <c r="AR511" s="24" t="s">
        <v>228</v>
      </c>
      <c r="AT511" s="24" t="s">
        <v>141</v>
      </c>
      <c r="AU511" s="24" t="s">
        <v>85</v>
      </c>
      <c r="AY511" s="24" t="s">
        <v>139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24" t="s">
        <v>24</v>
      </c>
      <c r="BK511" s="199">
        <f>ROUND(I511*H511,2)</f>
        <v>0</v>
      </c>
      <c r="BL511" s="24" t="s">
        <v>228</v>
      </c>
      <c r="BM511" s="24" t="s">
        <v>836</v>
      </c>
    </row>
    <row r="512" spans="2:63" s="10" customFormat="1" ht="29.85" customHeight="1">
      <c r="B512" s="172"/>
      <c r="C512" s="173"/>
      <c r="D512" s="174" t="s">
        <v>74</v>
      </c>
      <c r="E512" s="186" t="s">
        <v>837</v>
      </c>
      <c r="F512" s="186" t="s">
        <v>838</v>
      </c>
      <c r="G512" s="173"/>
      <c r="H512" s="173"/>
      <c r="I512" s="176"/>
      <c r="J512" s="187">
        <f>BK512</f>
        <v>0</v>
      </c>
      <c r="K512" s="173"/>
      <c r="L512" s="178"/>
      <c r="M512" s="179"/>
      <c r="N512" s="180"/>
      <c r="O512" s="180"/>
      <c r="P512" s="181">
        <f>SUM(P513:P514)</f>
        <v>0</v>
      </c>
      <c r="Q512" s="180"/>
      <c r="R512" s="181">
        <f>SUM(R513:R514)</f>
        <v>0.0006171</v>
      </c>
      <c r="S512" s="180"/>
      <c r="T512" s="182">
        <f>SUM(T513:T514)</f>
        <v>0</v>
      </c>
      <c r="AR512" s="183" t="s">
        <v>85</v>
      </c>
      <c r="AT512" s="184" t="s">
        <v>74</v>
      </c>
      <c r="AU512" s="184" t="s">
        <v>24</v>
      </c>
      <c r="AY512" s="183" t="s">
        <v>139</v>
      </c>
      <c r="BK512" s="185">
        <f>SUM(BK513:BK514)</f>
        <v>0</v>
      </c>
    </row>
    <row r="513" spans="2:65" s="1" customFormat="1" ht="25.5" customHeight="1">
      <c r="B513" s="41"/>
      <c r="C513" s="188" t="s">
        <v>839</v>
      </c>
      <c r="D513" s="188" t="s">
        <v>141</v>
      </c>
      <c r="E513" s="189" t="s">
        <v>840</v>
      </c>
      <c r="F513" s="190" t="s">
        <v>841</v>
      </c>
      <c r="G513" s="191" t="s">
        <v>144</v>
      </c>
      <c r="H513" s="192">
        <v>1.21</v>
      </c>
      <c r="I513" s="193"/>
      <c r="J513" s="194">
        <f>ROUND(I513*H513,2)</f>
        <v>0</v>
      </c>
      <c r="K513" s="190" t="s">
        <v>408</v>
      </c>
      <c r="L513" s="61"/>
      <c r="M513" s="195" t="s">
        <v>22</v>
      </c>
      <c r="N513" s="196" t="s">
        <v>46</v>
      </c>
      <c r="O513" s="42"/>
      <c r="P513" s="197">
        <f>O513*H513</f>
        <v>0</v>
      </c>
      <c r="Q513" s="197">
        <v>0.00051</v>
      </c>
      <c r="R513" s="197">
        <f>Q513*H513</f>
        <v>0.0006171</v>
      </c>
      <c r="S513" s="197">
        <v>0</v>
      </c>
      <c r="T513" s="198">
        <f>S513*H513</f>
        <v>0</v>
      </c>
      <c r="AR513" s="24" t="s">
        <v>228</v>
      </c>
      <c r="AT513" s="24" t="s">
        <v>141</v>
      </c>
      <c r="AU513" s="24" t="s">
        <v>85</v>
      </c>
      <c r="AY513" s="24" t="s">
        <v>139</v>
      </c>
      <c r="BE513" s="199">
        <f>IF(N513="základní",J513,0)</f>
        <v>0</v>
      </c>
      <c r="BF513" s="199">
        <f>IF(N513="snížená",J513,0)</f>
        <v>0</v>
      </c>
      <c r="BG513" s="199">
        <f>IF(N513="zákl. přenesená",J513,0)</f>
        <v>0</v>
      </c>
      <c r="BH513" s="199">
        <f>IF(N513="sníž. přenesená",J513,0)</f>
        <v>0</v>
      </c>
      <c r="BI513" s="199">
        <f>IF(N513="nulová",J513,0)</f>
        <v>0</v>
      </c>
      <c r="BJ513" s="24" t="s">
        <v>24</v>
      </c>
      <c r="BK513" s="199">
        <f>ROUND(I513*H513,2)</f>
        <v>0</v>
      </c>
      <c r="BL513" s="24" t="s">
        <v>228</v>
      </c>
      <c r="BM513" s="24" t="s">
        <v>842</v>
      </c>
    </row>
    <row r="514" spans="2:51" s="12" customFormat="1" ht="12">
      <c r="B514" s="211"/>
      <c r="C514" s="212"/>
      <c r="D514" s="202" t="s">
        <v>148</v>
      </c>
      <c r="E514" s="213" t="s">
        <v>22</v>
      </c>
      <c r="F514" s="214" t="s">
        <v>843</v>
      </c>
      <c r="G514" s="212"/>
      <c r="H514" s="215">
        <v>1.21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148</v>
      </c>
      <c r="AU514" s="221" t="s">
        <v>85</v>
      </c>
      <c r="AV514" s="12" t="s">
        <v>85</v>
      </c>
      <c r="AW514" s="12" t="s">
        <v>39</v>
      </c>
      <c r="AX514" s="12" t="s">
        <v>24</v>
      </c>
      <c r="AY514" s="221" t="s">
        <v>139</v>
      </c>
    </row>
    <row r="515" spans="2:63" s="10" customFormat="1" ht="29.85" customHeight="1">
      <c r="B515" s="172"/>
      <c r="C515" s="173"/>
      <c r="D515" s="174" t="s">
        <v>74</v>
      </c>
      <c r="E515" s="186" t="s">
        <v>844</v>
      </c>
      <c r="F515" s="186" t="s">
        <v>845</v>
      </c>
      <c r="G515" s="173"/>
      <c r="H515" s="173"/>
      <c r="I515" s="176"/>
      <c r="J515" s="187">
        <f>BK515</f>
        <v>0</v>
      </c>
      <c r="K515" s="173"/>
      <c r="L515" s="178"/>
      <c r="M515" s="179"/>
      <c r="N515" s="180"/>
      <c r="O515" s="180"/>
      <c r="P515" s="181">
        <f>P516</f>
        <v>0</v>
      </c>
      <c r="Q515" s="180"/>
      <c r="R515" s="181">
        <f>R516</f>
        <v>0.0354159</v>
      </c>
      <c r="S515" s="180"/>
      <c r="T515" s="182">
        <f>T516</f>
        <v>0</v>
      </c>
      <c r="AR515" s="183" t="s">
        <v>85</v>
      </c>
      <c r="AT515" s="184" t="s">
        <v>74</v>
      </c>
      <c r="AU515" s="184" t="s">
        <v>24</v>
      </c>
      <c r="AY515" s="183" t="s">
        <v>139</v>
      </c>
      <c r="BK515" s="185">
        <f>BK516</f>
        <v>0</v>
      </c>
    </row>
    <row r="516" spans="2:65" s="1" customFormat="1" ht="25.5" customHeight="1">
      <c r="B516" s="41"/>
      <c r="C516" s="188" t="s">
        <v>846</v>
      </c>
      <c r="D516" s="188" t="s">
        <v>141</v>
      </c>
      <c r="E516" s="189" t="s">
        <v>847</v>
      </c>
      <c r="F516" s="190" t="s">
        <v>848</v>
      </c>
      <c r="G516" s="191" t="s">
        <v>144</v>
      </c>
      <c r="H516" s="192">
        <v>131.17</v>
      </c>
      <c r="I516" s="193"/>
      <c r="J516" s="194">
        <f>ROUND(I516*H516,2)</f>
        <v>0</v>
      </c>
      <c r="K516" s="190" t="s">
        <v>22</v>
      </c>
      <c r="L516" s="61"/>
      <c r="M516" s="195" t="s">
        <v>22</v>
      </c>
      <c r="N516" s="196" t="s">
        <v>46</v>
      </c>
      <c r="O516" s="42"/>
      <c r="P516" s="197">
        <f>O516*H516</f>
        <v>0</v>
      </c>
      <c r="Q516" s="197">
        <v>0.00027</v>
      </c>
      <c r="R516" s="197">
        <f>Q516*H516</f>
        <v>0.0354159</v>
      </c>
      <c r="S516" s="197">
        <v>0</v>
      </c>
      <c r="T516" s="198">
        <f>S516*H516</f>
        <v>0</v>
      </c>
      <c r="AR516" s="24" t="s">
        <v>228</v>
      </c>
      <c r="AT516" s="24" t="s">
        <v>141</v>
      </c>
      <c r="AU516" s="24" t="s">
        <v>85</v>
      </c>
      <c r="AY516" s="24" t="s">
        <v>139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24" t="s">
        <v>24</v>
      </c>
      <c r="BK516" s="199">
        <f>ROUND(I516*H516,2)</f>
        <v>0</v>
      </c>
      <c r="BL516" s="24" t="s">
        <v>228</v>
      </c>
      <c r="BM516" s="24" t="s">
        <v>849</v>
      </c>
    </row>
    <row r="517" spans="2:63" s="10" customFormat="1" ht="37.35" customHeight="1">
      <c r="B517" s="172"/>
      <c r="C517" s="173"/>
      <c r="D517" s="174" t="s">
        <v>74</v>
      </c>
      <c r="E517" s="175" t="s">
        <v>254</v>
      </c>
      <c r="F517" s="175" t="s">
        <v>850</v>
      </c>
      <c r="G517" s="173"/>
      <c r="H517" s="173"/>
      <c r="I517" s="176"/>
      <c r="J517" s="177">
        <f>BK517</f>
        <v>0</v>
      </c>
      <c r="K517" s="173"/>
      <c r="L517" s="178"/>
      <c r="M517" s="179"/>
      <c r="N517" s="180"/>
      <c r="O517" s="180"/>
      <c r="P517" s="181">
        <f>P518</f>
        <v>0</v>
      </c>
      <c r="Q517" s="180"/>
      <c r="R517" s="181">
        <f>R518</f>
        <v>0</v>
      </c>
      <c r="S517" s="180"/>
      <c r="T517" s="182">
        <f>T518</f>
        <v>0</v>
      </c>
      <c r="AR517" s="183" t="s">
        <v>159</v>
      </c>
      <c r="AT517" s="184" t="s">
        <v>74</v>
      </c>
      <c r="AU517" s="184" t="s">
        <v>75</v>
      </c>
      <c r="AY517" s="183" t="s">
        <v>139</v>
      </c>
      <c r="BK517" s="185">
        <f>BK518</f>
        <v>0</v>
      </c>
    </row>
    <row r="518" spans="2:63" s="10" customFormat="1" ht="19.95" customHeight="1">
      <c r="B518" s="172"/>
      <c r="C518" s="173"/>
      <c r="D518" s="174" t="s">
        <v>74</v>
      </c>
      <c r="E518" s="186" t="s">
        <v>851</v>
      </c>
      <c r="F518" s="186" t="s">
        <v>852</v>
      </c>
      <c r="G518" s="173"/>
      <c r="H518" s="173"/>
      <c r="I518" s="176"/>
      <c r="J518" s="187">
        <f>BK518</f>
        <v>0</v>
      </c>
      <c r="K518" s="173"/>
      <c r="L518" s="178"/>
      <c r="M518" s="179"/>
      <c r="N518" s="180"/>
      <c r="O518" s="180"/>
      <c r="P518" s="181">
        <f>P519</f>
        <v>0</v>
      </c>
      <c r="Q518" s="180"/>
      <c r="R518" s="181">
        <f>R519</f>
        <v>0</v>
      </c>
      <c r="S518" s="180"/>
      <c r="T518" s="182">
        <f>T519</f>
        <v>0</v>
      </c>
      <c r="AR518" s="183" t="s">
        <v>159</v>
      </c>
      <c r="AT518" s="184" t="s">
        <v>74</v>
      </c>
      <c r="AU518" s="184" t="s">
        <v>24</v>
      </c>
      <c r="AY518" s="183" t="s">
        <v>139</v>
      </c>
      <c r="BK518" s="185">
        <f>BK519</f>
        <v>0</v>
      </c>
    </row>
    <row r="519" spans="2:65" s="1" customFormat="1" ht="16.5" customHeight="1">
      <c r="B519" s="41"/>
      <c r="C519" s="188" t="s">
        <v>853</v>
      </c>
      <c r="D519" s="188" t="s">
        <v>141</v>
      </c>
      <c r="E519" s="189" t="s">
        <v>854</v>
      </c>
      <c r="F519" s="190" t="s">
        <v>855</v>
      </c>
      <c r="G519" s="191" t="s">
        <v>709</v>
      </c>
      <c r="H519" s="192">
        <v>1</v>
      </c>
      <c r="I519" s="193"/>
      <c r="J519" s="194">
        <f>ROUND(I519*H519,2)</f>
        <v>0</v>
      </c>
      <c r="K519" s="190" t="s">
        <v>22</v>
      </c>
      <c r="L519" s="61"/>
      <c r="M519" s="195" t="s">
        <v>22</v>
      </c>
      <c r="N519" s="255" t="s">
        <v>46</v>
      </c>
      <c r="O519" s="256"/>
      <c r="P519" s="257">
        <f>O519*H519</f>
        <v>0</v>
      </c>
      <c r="Q519" s="257">
        <v>0</v>
      </c>
      <c r="R519" s="257">
        <f>Q519*H519</f>
        <v>0</v>
      </c>
      <c r="S519" s="257">
        <v>0</v>
      </c>
      <c r="T519" s="258">
        <f>S519*H519</f>
        <v>0</v>
      </c>
      <c r="AR519" s="24" t="s">
        <v>496</v>
      </c>
      <c r="AT519" s="24" t="s">
        <v>141</v>
      </c>
      <c r="AU519" s="24" t="s">
        <v>85</v>
      </c>
      <c r="AY519" s="24" t="s">
        <v>139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24" t="s">
        <v>24</v>
      </c>
      <c r="BK519" s="199">
        <f>ROUND(I519*H519,2)</f>
        <v>0</v>
      </c>
      <c r="BL519" s="24" t="s">
        <v>496</v>
      </c>
      <c r="BM519" s="24" t="s">
        <v>856</v>
      </c>
    </row>
    <row r="520" spans="2:12" s="1" customFormat="1" ht="6.9" customHeight="1">
      <c r="B520" s="56"/>
      <c r="C520" s="57"/>
      <c r="D520" s="57"/>
      <c r="E520" s="57"/>
      <c r="F520" s="57"/>
      <c r="G520" s="57"/>
      <c r="H520" s="57"/>
      <c r="I520" s="135"/>
      <c r="J520" s="57"/>
      <c r="K520" s="57"/>
      <c r="L520" s="61"/>
    </row>
  </sheetData>
  <sheetProtection algorithmName="SHA-512" hashValue="/m2Pwl14fjF6Nk8CTXho1JgSAsOmKoD9ZGzLkFJDrWsc5rUmYYD/WHV0Z9rqyZxDnE8WKlzM+8yXcrFnMAPKcQ==" saltValue="P982nQh0t9UM3h9PueiHfUppCYIq0YAdZR/SGc6p1XeJSh/rLjF9y17EOkbSQUtV+QvpsH+g4zSvgFUxWLvdiA==" spinCount="100000" sheet="1" objects="1" scenarios="1" formatColumns="0" formatRows="0" autoFilter="0"/>
  <autoFilter ref="C98:K519"/>
  <mergeCells count="10">
    <mergeCell ref="J51:J52"/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9" customWidth="1"/>
    <col min="2" max="2" width="1.66796875" style="259" customWidth="1"/>
    <col min="3" max="4" width="5" style="259" customWidth="1"/>
    <col min="5" max="5" width="11.66015625" style="259" customWidth="1"/>
    <col min="6" max="6" width="9.16015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79687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387" t="s">
        <v>857</v>
      </c>
      <c r="D3" s="387"/>
      <c r="E3" s="387"/>
      <c r="F3" s="387"/>
      <c r="G3" s="387"/>
      <c r="H3" s="387"/>
      <c r="I3" s="387"/>
      <c r="J3" s="387"/>
      <c r="K3" s="264"/>
    </row>
    <row r="4" spans="2:11" ht="25.5" customHeight="1">
      <c r="B4" s="265"/>
      <c r="C4" s="391" t="s">
        <v>858</v>
      </c>
      <c r="D4" s="391"/>
      <c r="E4" s="391"/>
      <c r="F4" s="391"/>
      <c r="G4" s="391"/>
      <c r="H4" s="391"/>
      <c r="I4" s="391"/>
      <c r="J4" s="391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90" t="s">
        <v>859</v>
      </c>
      <c r="D6" s="390"/>
      <c r="E6" s="390"/>
      <c r="F6" s="390"/>
      <c r="G6" s="390"/>
      <c r="H6" s="390"/>
      <c r="I6" s="390"/>
      <c r="J6" s="390"/>
      <c r="K6" s="266"/>
    </row>
    <row r="7" spans="2:11" ht="15" customHeight="1">
      <c r="B7" s="269"/>
      <c r="C7" s="390" t="s">
        <v>860</v>
      </c>
      <c r="D7" s="390"/>
      <c r="E7" s="390"/>
      <c r="F7" s="390"/>
      <c r="G7" s="390"/>
      <c r="H7" s="390"/>
      <c r="I7" s="390"/>
      <c r="J7" s="390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390" t="s">
        <v>861</v>
      </c>
      <c r="D9" s="390"/>
      <c r="E9" s="390"/>
      <c r="F9" s="390"/>
      <c r="G9" s="390"/>
      <c r="H9" s="390"/>
      <c r="I9" s="390"/>
      <c r="J9" s="390"/>
      <c r="K9" s="266"/>
    </row>
    <row r="10" spans="2:11" ht="15" customHeight="1">
      <c r="B10" s="269"/>
      <c r="C10" s="268"/>
      <c r="D10" s="390" t="s">
        <v>862</v>
      </c>
      <c r="E10" s="390"/>
      <c r="F10" s="390"/>
      <c r="G10" s="390"/>
      <c r="H10" s="390"/>
      <c r="I10" s="390"/>
      <c r="J10" s="390"/>
      <c r="K10" s="266"/>
    </row>
    <row r="11" spans="2:11" ht="15" customHeight="1">
      <c r="B11" s="269"/>
      <c r="C11" s="270"/>
      <c r="D11" s="390" t="s">
        <v>863</v>
      </c>
      <c r="E11" s="390"/>
      <c r="F11" s="390"/>
      <c r="G11" s="390"/>
      <c r="H11" s="390"/>
      <c r="I11" s="390"/>
      <c r="J11" s="390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390" t="s">
        <v>864</v>
      </c>
      <c r="E13" s="390"/>
      <c r="F13" s="390"/>
      <c r="G13" s="390"/>
      <c r="H13" s="390"/>
      <c r="I13" s="390"/>
      <c r="J13" s="390"/>
      <c r="K13" s="266"/>
    </row>
    <row r="14" spans="2:11" ht="15" customHeight="1">
      <c r="B14" s="269"/>
      <c r="C14" s="270"/>
      <c r="D14" s="390" t="s">
        <v>865</v>
      </c>
      <c r="E14" s="390"/>
      <c r="F14" s="390"/>
      <c r="G14" s="390"/>
      <c r="H14" s="390"/>
      <c r="I14" s="390"/>
      <c r="J14" s="390"/>
      <c r="K14" s="266"/>
    </row>
    <row r="15" spans="2:11" ht="15" customHeight="1">
      <c r="B15" s="269"/>
      <c r="C15" s="270"/>
      <c r="D15" s="390" t="s">
        <v>866</v>
      </c>
      <c r="E15" s="390"/>
      <c r="F15" s="390"/>
      <c r="G15" s="390"/>
      <c r="H15" s="390"/>
      <c r="I15" s="390"/>
      <c r="J15" s="390"/>
      <c r="K15" s="266"/>
    </row>
    <row r="16" spans="2:11" ht="15" customHeight="1">
      <c r="B16" s="269"/>
      <c r="C16" s="270"/>
      <c r="D16" s="270"/>
      <c r="E16" s="271" t="s">
        <v>82</v>
      </c>
      <c r="F16" s="390" t="s">
        <v>867</v>
      </c>
      <c r="G16" s="390"/>
      <c r="H16" s="390"/>
      <c r="I16" s="390"/>
      <c r="J16" s="390"/>
      <c r="K16" s="266"/>
    </row>
    <row r="17" spans="2:11" ht="15" customHeight="1">
      <c r="B17" s="269"/>
      <c r="C17" s="270"/>
      <c r="D17" s="270"/>
      <c r="E17" s="271" t="s">
        <v>868</v>
      </c>
      <c r="F17" s="390" t="s">
        <v>869</v>
      </c>
      <c r="G17" s="390"/>
      <c r="H17" s="390"/>
      <c r="I17" s="390"/>
      <c r="J17" s="390"/>
      <c r="K17" s="266"/>
    </row>
    <row r="18" spans="2:11" ht="15" customHeight="1">
      <c r="B18" s="269"/>
      <c r="C18" s="270"/>
      <c r="D18" s="270"/>
      <c r="E18" s="271" t="s">
        <v>870</v>
      </c>
      <c r="F18" s="390" t="s">
        <v>871</v>
      </c>
      <c r="G18" s="390"/>
      <c r="H18" s="390"/>
      <c r="I18" s="390"/>
      <c r="J18" s="390"/>
      <c r="K18" s="266"/>
    </row>
    <row r="19" spans="2:11" ht="15" customHeight="1">
      <c r="B19" s="269"/>
      <c r="C19" s="270"/>
      <c r="D19" s="270"/>
      <c r="E19" s="271" t="s">
        <v>872</v>
      </c>
      <c r="F19" s="390" t="s">
        <v>873</v>
      </c>
      <c r="G19" s="390"/>
      <c r="H19" s="390"/>
      <c r="I19" s="390"/>
      <c r="J19" s="390"/>
      <c r="K19" s="266"/>
    </row>
    <row r="20" spans="2:11" ht="15" customHeight="1">
      <c r="B20" s="269"/>
      <c r="C20" s="270"/>
      <c r="D20" s="270"/>
      <c r="E20" s="271" t="s">
        <v>874</v>
      </c>
      <c r="F20" s="390" t="s">
        <v>875</v>
      </c>
      <c r="G20" s="390"/>
      <c r="H20" s="390"/>
      <c r="I20" s="390"/>
      <c r="J20" s="390"/>
      <c r="K20" s="266"/>
    </row>
    <row r="21" spans="2:11" ht="15" customHeight="1">
      <c r="B21" s="269"/>
      <c r="C21" s="270"/>
      <c r="D21" s="270"/>
      <c r="E21" s="271" t="s">
        <v>876</v>
      </c>
      <c r="F21" s="390" t="s">
        <v>877</v>
      </c>
      <c r="G21" s="390"/>
      <c r="H21" s="390"/>
      <c r="I21" s="390"/>
      <c r="J21" s="390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390" t="s">
        <v>878</v>
      </c>
      <c r="D23" s="390"/>
      <c r="E23" s="390"/>
      <c r="F23" s="390"/>
      <c r="G23" s="390"/>
      <c r="H23" s="390"/>
      <c r="I23" s="390"/>
      <c r="J23" s="390"/>
      <c r="K23" s="266"/>
    </row>
    <row r="24" spans="2:11" ht="15" customHeight="1">
      <c r="B24" s="269"/>
      <c r="C24" s="390" t="s">
        <v>879</v>
      </c>
      <c r="D24" s="390"/>
      <c r="E24" s="390"/>
      <c r="F24" s="390"/>
      <c r="G24" s="390"/>
      <c r="H24" s="390"/>
      <c r="I24" s="390"/>
      <c r="J24" s="390"/>
      <c r="K24" s="266"/>
    </row>
    <row r="25" spans="2:11" ht="15" customHeight="1">
      <c r="B25" s="269"/>
      <c r="C25" s="268"/>
      <c r="D25" s="390" t="s">
        <v>880</v>
      </c>
      <c r="E25" s="390"/>
      <c r="F25" s="390"/>
      <c r="G25" s="390"/>
      <c r="H25" s="390"/>
      <c r="I25" s="390"/>
      <c r="J25" s="390"/>
      <c r="K25" s="266"/>
    </row>
    <row r="26" spans="2:11" ht="15" customHeight="1">
      <c r="B26" s="269"/>
      <c r="C26" s="270"/>
      <c r="D26" s="390" t="s">
        <v>881</v>
      </c>
      <c r="E26" s="390"/>
      <c r="F26" s="390"/>
      <c r="G26" s="390"/>
      <c r="H26" s="390"/>
      <c r="I26" s="390"/>
      <c r="J26" s="390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390" t="s">
        <v>882</v>
      </c>
      <c r="E28" s="390"/>
      <c r="F28" s="390"/>
      <c r="G28" s="390"/>
      <c r="H28" s="390"/>
      <c r="I28" s="390"/>
      <c r="J28" s="390"/>
      <c r="K28" s="266"/>
    </row>
    <row r="29" spans="2:11" ht="15" customHeight="1">
      <c r="B29" s="269"/>
      <c r="C29" s="270"/>
      <c r="D29" s="390" t="s">
        <v>883</v>
      </c>
      <c r="E29" s="390"/>
      <c r="F29" s="390"/>
      <c r="G29" s="390"/>
      <c r="H29" s="390"/>
      <c r="I29" s="390"/>
      <c r="J29" s="390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390" t="s">
        <v>884</v>
      </c>
      <c r="E31" s="390"/>
      <c r="F31" s="390"/>
      <c r="G31" s="390"/>
      <c r="H31" s="390"/>
      <c r="I31" s="390"/>
      <c r="J31" s="390"/>
      <c r="K31" s="266"/>
    </row>
    <row r="32" spans="2:11" ht="15" customHeight="1">
      <c r="B32" s="269"/>
      <c r="C32" s="270"/>
      <c r="D32" s="390" t="s">
        <v>885</v>
      </c>
      <c r="E32" s="390"/>
      <c r="F32" s="390"/>
      <c r="G32" s="390"/>
      <c r="H32" s="390"/>
      <c r="I32" s="390"/>
      <c r="J32" s="390"/>
      <c r="K32" s="266"/>
    </row>
    <row r="33" spans="2:11" ht="15" customHeight="1">
      <c r="B33" s="269"/>
      <c r="C33" s="270"/>
      <c r="D33" s="390" t="s">
        <v>886</v>
      </c>
      <c r="E33" s="390"/>
      <c r="F33" s="390"/>
      <c r="G33" s="390"/>
      <c r="H33" s="390"/>
      <c r="I33" s="390"/>
      <c r="J33" s="390"/>
      <c r="K33" s="266"/>
    </row>
    <row r="34" spans="2:11" ht="15" customHeight="1">
      <c r="B34" s="269"/>
      <c r="C34" s="270"/>
      <c r="D34" s="268"/>
      <c r="E34" s="272" t="s">
        <v>124</v>
      </c>
      <c r="F34" s="268"/>
      <c r="G34" s="390" t="s">
        <v>887</v>
      </c>
      <c r="H34" s="390"/>
      <c r="I34" s="390"/>
      <c r="J34" s="390"/>
      <c r="K34" s="266"/>
    </row>
    <row r="35" spans="2:11" ht="30.75" customHeight="1">
      <c r="B35" s="269"/>
      <c r="C35" s="270"/>
      <c r="D35" s="268"/>
      <c r="E35" s="272" t="s">
        <v>888</v>
      </c>
      <c r="F35" s="268"/>
      <c r="G35" s="390" t="s">
        <v>889</v>
      </c>
      <c r="H35" s="390"/>
      <c r="I35" s="390"/>
      <c r="J35" s="390"/>
      <c r="K35" s="266"/>
    </row>
    <row r="36" spans="2:11" ht="15" customHeight="1">
      <c r="B36" s="269"/>
      <c r="C36" s="270"/>
      <c r="D36" s="268"/>
      <c r="E36" s="272" t="s">
        <v>56</v>
      </c>
      <c r="F36" s="268"/>
      <c r="G36" s="390" t="s">
        <v>890</v>
      </c>
      <c r="H36" s="390"/>
      <c r="I36" s="390"/>
      <c r="J36" s="390"/>
      <c r="K36" s="266"/>
    </row>
    <row r="37" spans="2:11" ht="15" customHeight="1">
      <c r="B37" s="269"/>
      <c r="C37" s="270"/>
      <c r="D37" s="268"/>
      <c r="E37" s="272" t="s">
        <v>125</v>
      </c>
      <c r="F37" s="268"/>
      <c r="G37" s="390" t="s">
        <v>891</v>
      </c>
      <c r="H37" s="390"/>
      <c r="I37" s="390"/>
      <c r="J37" s="390"/>
      <c r="K37" s="266"/>
    </row>
    <row r="38" spans="2:11" ht="15" customHeight="1">
      <c r="B38" s="269"/>
      <c r="C38" s="270"/>
      <c r="D38" s="268"/>
      <c r="E38" s="272" t="s">
        <v>126</v>
      </c>
      <c r="F38" s="268"/>
      <c r="G38" s="390" t="s">
        <v>892</v>
      </c>
      <c r="H38" s="390"/>
      <c r="I38" s="390"/>
      <c r="J38" s="390"/>
      <c r="K38" s="266"/>
    </row>
    <row r="39" spans="2:11" ht="15" customHeight="1">
      <c r="B39" s="269"/>
      <c r="C39" s="270"/>
      <c r="D39" s="268"/>
      <c r="E39" s="272" t="s">
        <v>127</v>
      </c>
      <c r="F39" s="268"/>
      <c r="G39" s="390" t="s">
        <v>893</v>
      </c>
      <c r="H39" s="390"/>
      <c r="I39" s="390"/>
      <c r="J39" s="390"/>
      <c r="K39" s="266"/>
    </row>
    <row r="40" spans="2:11" ht="15" customHeight="1">
      <c r="B40" s="269"/>
      <c r="C40" s="270"/>
      <c r="D40" s="268"/>
      <c r="E40" s="272" t="s">
        <v>894</v>
      </c>
      <c r="F40" s="268"/>
      <c r="G40" s="390" t="s">
        <v>895</v>
      </c>
      <c r="H40" s="390"/>
      <c r="I40" s="390"/>
      <c r="J40" s="390"/>
      <c r="K40" s="266"/>
    </row>
    <row r="41" spans="2:11" ht="15" customHeight="1">
      <c r="B41" s="269"/>
      <c r="C41" s="270"/>
      <c r="D41" s="268"/>
      <c r="E41" s="272"/>
      <c r="F41" s="268"/>
      <c r="G41" s="390" t="s">
        <v>896</v>
      </c>
      <c r="H41" s="390"/>
      <c r="I41" s="390"/>
      <c r="J41" s="390"/>
      <c r="K41" s="266"/>
    </row>
    <row r="42" spans="2:11" ht="15" customHeight="1">
      <c r="B42" s="269"/>
      <c r="C42" s="270"/>
      <c r="D42" s="268"/>
      <c r="E42" s="272" t="s">
        <v>897</v>
      </c>
      <c r="F42" s="268"/>
      <c r="G42" s="390" t="s">
        <v>898</v>
      </c>
      <c r="H42" s="390"/>
      <c r="I42" s="390"/>
      <c r="J42" s="390"/>
      <c r="K42" s="266"/>
    </row>
    <row r="43" spans="2:11" ht="15" customHeight="1">
      <c r="B43" s="269"/>
      <c r="C43" s="270"/>
      <c r="D43" s="268"/>
      <c r="E43" s="272" t="s">
        <v>129</v>
      </c>
      <c r="F43" s="268"/>
      <c r="G43" s="390" t="s">
        <v>899</v>
      </c>
      <c r="H43" s="390"/>
      <c r="I43" s="390"/>
      <c r="J43" s="390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390" t="s">
        <v>900</v>
      </c>
      <c r="E45" s="390"/>
      <c r="F45" s="390"/>
      <c r="G45" s="390"/>
      <c r="H45" s="390"/>
      <c r="I45" s="390"/>
      <c r="J45" s="390"/>
      <c r="K45" s="266"/>
    </row>
    <row r="46" spans="2:11" ht="15" customHeight="1">
      <c r="B46" s="269"/>
      <c r="C46" s="270"/>
      <c r="D46" s="270"/>
      <c r="E46" s="390" t="s">
        <v>901</v>
      </c>
      <c r="F46" s="390"/>
      <c r="G46" s="390"/>
      <c r="H46" s="390"/>
      <c r="I46" s="390"/>
      <c r="J46" s="390"/>
      <c r="K46" s="266"/>
    </row>
    <row r="47" spans="2:11" ht="15" customHeight="1">
      <c r="B47" s="269"/>
      <c r="C47" s="270"/>
      <c r="D47" s="270"/>
      <c r="E47" s="390" t="s">
        <v>902</v>
      </c>
      <c r="F47" s="390"/>
      <c r="G47" s="390"/>
      <c r="H47" s="390"/>
      <c r="I47" s="390"/>
      <c r="J47" s="390"/>
      <c r="K47" s="266"/>
    </row>
    <row r="48" spans="2:11" ht="15" customHeight="1">
      <c r="B48" s="269"/>
      <c r="C48" s="270"/>
      <c r="D48" s="270"/>
      <c r="E48" s="390" t="s">
        <v>903</v>
      </c>
      <c r="F48" s="390"/>
      <c r="G48" s="390"/>
      <c r="H48" s="390"/>
      <c r="I48" s="390"/>
      <c r="J48" s="390"/>
      <c r="K48" s="266"/>
    </row>
    <row r="49" spans="2:11" ht="15" customHeight="1">
      <c r="B49" s="269"/>
      <c r="C49" s="270"/>
      <c r="D49" s="390" t="s">
        <v>904</v>
      </c>
      <c r="E49" s="390"/>
      <c r="F49" s="390"/>
      <c r="G49" s="390"/>
      <c r="H49" s="390"/>
      <c r="I49" s="390"/>
      <c r="J49" s="390"/>
      <c r="K49" s="266"/>
    </row>
    <row r="50" spans="2:11" ht="25.5" customHeight="1">
      <c r="B50" s="265"/>
      <c r="C50" s="391" t="s">
        <v>905</v>
      </c>
      <c r="D50" s="391"/>
      <c r="E50" s="391"/>
      <c r="F50" s="391"/>
      <c r="G50" s="391"/>
      <c r="H50" s="391"/>
      <c r="I50" s="391"/>
      <c r="J50" s="391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90" t="s">
        <v>906</v>
      </c>
      <c r="D52" s="390"/>
      <c r="E52" s="390"/>
      <c r="F52" s="390"/>
      <c r="G52" s="390"/>
      <c r="H52" s="390"/>
      <c r="I52" s="390"/>
      <c r="J52" s="390"/>
      <c r="K52" s="266"/>
    </row>
    <row r="53" spans="2:11" ht="15" customHeight="1">
      <c r="B53" s="265"/>
      <c r="C53" s="390" t="s">
        <v>907</v>
      </c>
      <c r="D53" s="390"/>
      <c r="E53" s="390"/>
      <c r="F53" s="390"/>
      <c r="G53" s="390"/>
      <c r="H53" s="390"/>
      <c r="I53" s="390"/>
      <c r="J53" s="390"/>
      <c r="K53" s="266"/>
    </row>
    <row r="54" spans="2:11" ht="12.75" customHeight="1">
      <c r="B54" s="265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5"/>
      <c r="C55" s="390" t="s">
        <v>908</v>
      </c>
      <c r="D55" s="390"/>
      <c r="E55" s="390"/>
      <c r="F55" s="390"/>
      <c r="G55" s="390"/>
      <c r="H55" s="390"/>
      <c r="I55" s="390"/>
      <c r="J55" s="390"/>
      <c r="K55" s="266"/>
    </row>
    <row r="56" spans="2:11" ht="15" customHeight="1">
      <c r="B56" s="265"/>
      <c r="C56" s="270"/>
      <c r="D56" s="390" t="s">
        <v>909</v>
      </c>
      <c r="E56" s="390"/>
      <c r="F56" s="390"/>
      <c r="G56" s="390"/>
      <c r="H56" s="390"/>
      <c r="I56" s="390"/>
      <c r="J56" s="390"/>
      <c r="K56" s="266"/>
    </row>
    <row r="57" spans="2:11" ht="15" customHeight="1">
      <c r="B57" s="265"/>
      <c r="C57" s="270"/>
      <c r="D57" s="390" t="s">
        <v>910</v>
      </c>
      <c r="E57" s="390"/>
      <c r="F57" s="390"/>
      <c r="G57" s="390"/>
      <c r="H57" s="390"/>
      <c r="I57" s="390"/>
      <c r="J57" s="390"/>
      <c r="K57" s="266"/>
    </row>
    <row r="58" spans="2:11" ht="15" customHeight="1">
      <c r="B58" s="265"/>
      <c r="C58" s="270"/>
      <c r="D58" s="390" t="s">
        <v>911</v>
      </c>
      <c r="E58" s="390"/>
      <c r="F58" s="390"/>
      <c r="G58" s="390"/>
      <c r="H58" s="390"/>
      <c r="I58" s="390"/>
      <c r="J58" s="390"/>
      <c r="K58" s="266"/>
    </row>
    <row r="59" spans="2:11" ht="15" customHeight="1">
      <c r="B59" s="265"/>
      <c r="C59" s="270"/>
      <c r="D59" s="390" t="s">
        <v>912</v>
      </c>
      <c r="E59" s="390"/>
      <c r="F59" s="390"/>
      <c r="G59" s="390"/>
      <c r="H59" s="390"/>
      <c r="I59" s="390"/>
      <c r="J59" s="390"/>
      <c r="K59" s="266"/>
    </row>
    <row r="60" spans="2:11" ht="15" customHeight="1">
      <c r="B60" s="265"/>
      <c r="C60" s="270"/>
      <c r="D60" s="389" t="s">
        <v>913</v>
      </c>
      <c r="E60" s="389"/>
      <c r="F60" s="389"/>
      <c r="G60" s="389"/>
      <c r="H60" s="389"/>
      <c r="I60" s="389"/>
      <c r="J60" s="389"/>
      <c r="K60" s="266"/>
    </row>
    <row r="61" spans="2:11" ht="15" customHeight="1">
      <c r="B61" s="265"/>
      <c r="C61" s="270"/>
      <c r="D61" s="390" t="s">
        <v>914</v>
      </c>
      <c r="E61" s="390"/>
      <c r="F61" s="390"/>
      <c r="G61" s="390"/>
      <c r="H61" s="390"/>
      <c r="I61" s="390"/>
      <c r="J61" s="390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90" t="s">
        <v>915</v>
      </c>
      <c r="E63" s="390"/>
      <c r="F63" s="390"/>
      <c r="G63" s="390"/>
      <c r="H63" s="390"/>
      <c r="I63" s="390"/>
      <c r="J63" s="390"/>
      <c r="K63" s="266"/>
    </row>
    <row r="64" spans="2:11" ht="15" customHeight="1">
      <c r="B64" s="265"/>
      <c r="C64" s="270"/>
      <c r="D64" s="389" t="s">
        <v>916</v>
      </c>
      <c r="E64" s="389"/>
      <c r="F64" s="389"/>
      <c r="G64" s="389"/>
      <c r="H64" s="389"/>
      <c r="I64" s="389"/>
      <c r="J64" s="389"/>
      <c r="K64" s="266"/>
    </row>
    <row r="65" spans="2:11" ht="15" customHeight="1">
      <c r="B65" s="265"/>
      <c r="C65" s="270"/>
      <c r="D65" s="390" t="s">
        <v>917</v>
      </c>
      <c r="E65" s="390"/>
      <c r="F65" s="390"/>
      <c r="G65" s="390"/>
      <c r="H65" s="390"/>
      <c r="I65" s="390"/>
      <c r="J65" s="390"/>
      <c r="K65" s="266"/>
    </row>
    <row r="66" spans="2:11" ht="15" customHeight="1">
      <c r="B66" s="265"/>
      <c r="C66" s="270"/>
      <c r="D66" s="390" t="s">
        <v>918</v>
      </c>
      <c r="E66" s="390"/>
      <c r="F66" s="390"/>
      <c r="G66" s="390"/>
      <c r="H66" s="390"/>
      <c r="I66" s="390"/>
      <c r="J66" s="390"/>
      <c r="K66" s="266"/>
    </row>
    <row r="67" spans="2:11" ht="15" customHeight="1">
      <c r="B67" s="265"/>
      <c r="C67" s="270"/>
      <c r="D67" s="390" t="s">
        <v>919</v>
      </c>
      <c r="E67" s="390"/>
      <c r="F67" s="390"/>
      <c r="G67" s="390"/>
      <c r="H67" s="390"/>
      <c r="I67" s="390"/>
      <c r="J67" s="390"/>
      <c r="K67" s="266"/>
    </row>
    <row r="68" spans="2:11" ht="15" customHeight="1">
      <c r="B68" s="265"/>
      <c r="C68" s="270"/>
      <c r="D68" s="390" t="s">
        <v>920</v>
      </c>
      <c r="E68" s="390"/>
      <c r="F68" s="390"/>
      <c r="G68" s="390"/>
      <c r="H68" s="390"/>
      <c r="I68" s="390"/>
      <c r="J68" s="390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388" t="s">
        <v>90</v>
      </c>
      <c r="D73" s="388"/>
      <c r="E73" s="388"/>
      <c r="F73" s="388"/>
      <c r="G73" s="388"/>
      <c r="H73" s="388"/>
      <c r="I73" s="388"/>
      <c r="J73" s="388"/>
      <c r="K73" s="283"/>
    </row>
    <row r="74" spans="2:11" ht="17.25" customHeight="1">
      <c r="B74" s="282"/>
      <c r="C74" s="284" t="s">
        <v>921</v>
      </c>
      <c r="D74" s="284"/>
      <c r="E74" s="284"/>
      <c r="F74" s="284" t="s">
        <v>922</v>
      </c>
      <c r="G74" s="285"/>
      <c r="H74" s="284" t="s">
        <v>125</v>
      </c>
      <c r="I74" s="284" t="s">
        <v>60</v>
      </c>
      <c r="J74" s="284" t="s">
        <v>923</v>
      </c>
      <c r="K74" s="283"/>
    </row>
    <row r="75" spans="2:11" ht="17.25" customHeight="1">
      <c r="B75" s="282"/>
      <c r="C75" s="286" t="s">
        <v>924</v>
      </c>
      <c r="D75" s="286"/>
      <c r="E75" s="286"/>
      <c r="F75" s="287" t="s">
        <v>925</v>
      </c>
      <c r="G75" s="288"/>
      <c r="H75" s="286"/>
      <c r="I75" s="286"/>
      <c r="J75" s="286" t="s">
        <v>926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56</v>
      </c>
      <c r="D77" s="289"/>
      <c r="E77" s="289"/>
      <c r="F77" s="291" t="s">
        <v>927</v>
      </c>
      <c r="G77" s="290"/>
      <c r="H77" s="272" t="s">
        <v>928</v>
      </c>
      <c r="I77" s="272" t="s">
        <v>929</v>
      </c>
      <c r="J77" s="272">
        <v>20</v>
      </c>
      <c r="K77" s="283"/>
    </row>
    <row r="78" spans="2:11" ht="15" customHeight="1">
      <c r="B78" s="282"/>
      <c r="C78" s="272" t="s">
        <v>930</v>
      </c>
      <c r="D78" s="272"/>
      <c r="E78" s="272"/>
      <c r="F78" s="291" t="s">
        <v>927</v>
      </c>
      <c r="G78" s="290"/>
      <c r="H78" s="272" t="s">
        <v>931</v>
      </c>
      <c r="I78" s="272" t="s">
        <v>929</v>
      </c>
      <c r="J78" s="272">
        <v>120</v>
      </c>
      <c r="K78" s="283"/>
    </row>
    <row r="79" spans="2:11" ht="15" customHeight="1">
      <c r="B79" s="292"/>
      <c r="C79" s="272" t="s">
        <v>932</v>
      </c>
      <c r="D79" s="272"/>
      <c r="E79" s="272"/>
      <c r="F79" s="291" t="s">
        <v>933</v>
      </c>
      <c r="G79" s="290"/>
      <c r="H79" s="272" t="s">
        <v>934</v>
      </c>
      <c r="I79" s="272" t="s">
        <v>929</v>
      </c>
      <c r="J79" s="272">
        <v>50</v>
      </c>
      <c r="K79" s="283"/>
    </row>
    <row r="80" spans="2:11" ht="15" customHeight="1">
      <c r="B80" s="292"/>
      <c r="C80" s="272" t="s">
        <v>935</v>
      </c>
      <c r="D80" s="272"/>
      <c r="E80" s="272"/>
      <c r="F80" s="291" t="s">
        <v>927</v>
      </c>
      <c r="G80" s="290"/>
      <c r="H80" s="272" t="s">
        <v>936</v>
      </c>
      <c r="I80" s="272" t="s">
        <v>937</v>
      </c>
      <c r="J80" s="272"/>
      <c r="K80" s="283"/>
    </row>
    <row r="81" spans="2:11" ht="15" customHeight="1">
      <c r="B81" s="292"/>
      <c r="C81" s="293" t="s">
        <v>938</v>
      </c>
      <c r="D81" s="293"/>
      <c r="E81" s="293"/>
      <c r="F81" s="294" t="s">
        <v>933</v>
      </c>
      <c r="G81" s="293"/>
      <c r="H81" s="293" t="s">
        <v>939</v>
      </c>
      <c r="I81" s="293" t="s">
        <v>929</v>
      </c>
      <c r="J81" s="293">
        <v>15</v>
      </c>
      <c r="K81" s="283"/>
    </row>
    <row r="82" spans="2:11" ht="15" customHeight="1">
      <c r="B82" s="292"/>
      <c r="C82" s="293" t="s">
        <v>940</v>
      </c>
      <c r="D82" s="293"/>
      <c r="E82" s="293"/>
      <c r="F82" s="294" t="s">
        <v>933</v>
      </c>
      <c r="G82" s="293"/>
      <c r="H82" s="293" t="s">
        <v>941</v>
      </c>
      <c r="I82" s="293" t="s">
        <v>929</v>
      </c>
      <c r="J82" s="293">
        <v>15</v>
      </c>
      <c r="K82" s="283"/>
    </row>
    <row r="83" spans="2:11" ht="15" customHeight="1">
      <c r="B83" s="292"/>
      <c r="C83" s="293" t="s">
        <v>942</v>
      </c>
      <c r="D83" s="293"/>
      <c r="E83" s="293"/>
      <c r="F83" s="294" t="s">
        <v>933</v>
      </c>
      <c r="G83" s="293"/>
      <c r="H83" s="293" t="s">
        <v>943</v>
      </c>
      <c r="I83" s="293" t="s">
        <v>929</v>
      </c>
      <c r="J83" s="293">
        <v>20</v>
      </c>
      <c r="K83" s="283"/>
    </row>
    <row r="84" spans="2:11" ht="15" customHeight="1">
      <c r="B84" s="292"/>
      <c r="C84" s="293" t="s">
        <v>944</v>
      </c>
      <c r="D84" s="293"/>
      <c r="E84" s="293"/>
      <c r="F84" s="294" t="s">
        <v>933</v>
      </c>
      <c r="G84" s="293"/>
      <c r="H84" s="293" t="s">
        <v>945</v>
      </c>
      <c r="I84" s="293" t="s">
        <v>929</v>
      </c>
      <c r="J84" s="293">
        <v>20</v>
      </c>
      <c r="K84" s="283"/>
    </row>
    <row r="85" spans="2:11" ht="15" customHeight="1">
      <c r="B85" s="292"/>
      <c r="C85" s="272" t="s">
        <v>946</v>
      </c>
      <c r="D85" s="272"/>
      <c r="E85" s="272"/>
      <c r="F85" s="291" t="s">
        <v>933</v>
      </c>
      <c r="G85" s="290"/>
      <c r="H85" s="272" t="s">
        <v>947</v>
      </c>
      <c r="I85" s="272" t="s">
        <v>929</v>
      </c>
      <c r="J85" s="272">
        <v>50</v>
      </c>
      <c r="K85" s="283"/>
    </row>
    <row r="86" spans="2:11" ht="15" customHeight="1">
      <c r="B86" s="292"/>
      <c r="C86" s="272" t="s">
        <v>948</v>
      </c>
      <c r="D86" s="272"/>
      <c r="E86" s="272"/>
      <c r="F86" s="291" t="s">
        <v>933</v>
      </c>
      <c r="G86" s="290"/>
      <c r="H86" s="272" t="s">
        <v>949</v>
      </c>
      <c r="I86" s="272" t="s">
        <v>929</v>
      </c>
      <c r="J86" s="272">
        <v>20</v>
      </c>
      <c r="K86" s="283"/>
    </row>
    <row r="87" spans="2:11" ht="15" customHeight="1">
      <c r="B87" s="292"/>
      <c r="C87" s="272" t="s">
        <v>950</v>
      </c>
      <c r="D87" s="272"/>
      <c r="E87" s="272"/>
      <c r="F87" s="291" t="s">
        <v>933</v>
      </c>
      <c r="G87" s="290"/>
      <c r="H87" s="272" t="s">
        <v>951</v>
      </c>
      <c r="I87" s="272" t="s">
        <v>929</v>
      </c>
      <c r="J87" s="272">
        <v>20</v>
      </c>
      <c r="K87" s="283"/>
    </row>
    <row r="88" spans="2:11" ht="15" customHeight="1">
      <c r="B88" s="292"/>
      <c r="C88" s="272" t="s">
        <v>952</v>
      </c>
      <c r="D88" s="272"/>
      <c r="E88" s="272"/>
      <c r="F88" s="291" t="s">
        <v>933</v>
      </c>
      <c r="G88" s="290"/>
      <c r="H88" s="272" t="s">
        <v>953</v>
      </c>
      <c r="I88" s="272" t="s">
        <v>929</v>
      </c>
      <c r="J88" s="272">
        <v>50</v>
      </c>
      <c r="K88" s="283"/>
    </row>
    <row r="89" spans="2:11" ht="15" customHeight="1">
      <c r="B89" s="292"/>
      <c r="C89" s="272" t="s">
        <v>954</v>
      </c>
      <c r="D89" s="272"/>
      <c r="E89" s="272"/>
      <c r="F89" s="291" t="s">
        <v>933</v>
      </c>
      <c r="G89" s="290"/>
      <c r="H89" s="272" t="s">
        <v>954</v>
      </c>
      <c r="I89" s="272" t="s">
        <v>929</v>
      </c>
      <c r="J89" s="272">
        <v>50</v>
      </c>
      <c r="K89" s="283"/>
    </row>
    <row r="90" spans="2:11" ht="15" customHeight="1">
      <c r="B90" s="292"/>
      <c r="C90" s="272" t="s">
        <v>130</v>
      </c>
      <c r="D90" s="272"/>
      <c r="E90" s="272"/>
      <c r="F90" s="291" t="s">
        <v>933</v>
      </c>
      <c r="G90" s="290"/>
      <c r="H90" s="272" t="s">
        <v>955</v>
      </c>
      <c r="I90" s="272" t="s">
        <v>929</v>
      </c>
      <c r="J90" s="272">
        <v>255</v>
      </c>
      <c r="K90" s="283"/>
    </row>
    <row r="91" spans="2:11" ht="15" customHeight="1">
      <c r="B91" s="292"/>
      <c r="C91" s="272" t="s">
        <v>956</v>
      </c>
      <c r="D91" s="272"/>
      <c r="E91" s="272"/>
      <c r="F91" s="291" t="s">
        <v>927</v>
      </c>
      <c r="G91" s="290"/>
      <c r="H91" s="272" t="s">
        <v>957</v>
      </c>
      <c r="I91" s="272" t="s">
        <v>958</v>
      </c>
      <c r="J91" s="272"/>
      <c r="K91" s="283"/>
    </row>
    <row r="92" spans="2:11" ht="15" customHeight="1">
      <c r="B92" s="292"/>
      <c r="C92" s="272" t="s">
        <v>959</v>
      </c>
      <c r="D92" s="272"/>
      <c r="E92" s="272"/>
      <c r="F92" s="291" t="s">
        <v>927</v>
      </c>
      <c r="G92" s="290"/>
      <c r="H92" s="272" t="s">
        <v>960</v>
      </c>
      <c r="I92" s="272" t="s">
        <v>961</v>
      </c>
      <c r="J92" s="272"/>
      <c r="K92" s="283"/>
    </row>
    <row r="93" spans="2:11" ht="15" customHeight="1">
      <c r="B93" s="292"/>
      <c r="C93" s="272" t="s">
        <v>962</v>
      </c>
      <c r="D93" s="272"/>
      <c r="E93" s="272"/>
      <c r="F93" s="291" t="s">
        <v>927</v>
      </c>
      <c r="G93" s="290"/>
      <c r="H93" s="272" t="s">
        <v>962</v>
      </c>
      <c r="I93" s="272" t="s">
        <v>961</v>
      </c>
      <c r="J93" s="272"/>
      <c r="K93" s="283"/>
    </row>
    <row r="94" spans="2:11" ht="15" customHeight="1">
      <c r="B94" s="292"/>
      <c r="C94" s="272" t="s">
        <v>41</v>
      </c>
      <c r="D94" s="272"/>
      <c r="E94" s="272"/>
      <c r="F94" s="291" t="s">
        <v>927</v>
      </c>
      <c r="G94" s="290"/>
      <c r="H94" s="272" t="s">
        <v>963</v>
      </c>
      <c r="I94" s="272" t="s">
        <v>961</v>
      </c>
      <c r="J94" s="272"/>
      <c r="K94" s="283"/>
    </row>
    <row r="95" spans="2:11" ht="15" customHeight="1">
      <c r="B95" s="292"/>
      <c r="C95" s="272" t="s">
        <v>51</v>
      </c>
      <c r="D95" s="272"/>
      <c r="E95" s="272"/>
      <c r="F95" s="291" t="s">
        <v>927</v>
      </c>
      <c r="G95" s="290"/>
      <c r="H95" s="272" t="s">
        <v>964</v>
      </c>
      <c r="I95" s="272" t="s">
        <v>961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388" t="s">
        <v>965</v>
      </c>
      <c r="D100" s="388"/>
      <c r="E100" s="388"/>
      <c r="F100" s="388"/>
      <c r="G100" s="388"/>
      <c r="H100" s="388"/>
      <c r="I100" s="388"/>
      <c r="J100" s="388"/>
      <c r="K100" s="283"/>
    </row>
    <row r="101" spans="2:11" ht="17.25" customHeight="1">
      <c r="B101" s="282"/>
      <c r="C101" s="284" t="s">
        <v>921</v>
      </c>
      <c r="D101" s="284"/>
      <c r="E101" s="284"/>
      <c r="F101" s="284" t="s">
        <v>922</v>
      </c>
      <c r="G101" s="285"/>
      <c r="H101" s="284" t="s">
        <v>125</v>
      </c>
      <c r="I101" s="284" t="s">
        <v>60</v>
      </c>
      <c r="J101" s="284" t="s">
        <v>923</v>
      </c>
      <c r="K101" s="283"/>
    </row>
    <row r="102" spans="2:11" ht="17.25" customHeight="1">
      <c r="B102" s="282"/>
      <c r="C102" s="286" t="s">
        <v>924</v>
      </c>
      <c r="D102" s="286"/>
      <c r="E102" s="286"/>
      <c r="F102" s="287" t="s">
        <v>925</v>
      </c>
      <c r="G102" s="288"/>
      <c r="H102" s="286"/>
      <c r="I102" s="286"/>
      <c r="J102" s="286" t="s">
        <v>926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56</v>
      </c>
      <c r="D104" s="289"/>
      <c r="E104" s="289"/>
      <c r="F104" s="291" t="s">
        <v>927</v>
      </c>
      <c r="G104" s="300"/>
      <c r="H104" s="272" t="s">
        <v>966</v>
      </c>
      <c r="I104" s="272" t="s">
        <v>929</v>
      </c>
      <c r="J104" s="272">
        <v>20</v>
      </c>
      <c r="K104" s="283"/>
    </row>
    <row r="105" spans="2:11" ht="15" customHeight="1">
      <c r="B105" s="282"/>
      <c r="C105" s="272" t="s">
        <v>930</v>
      </c>
      <c r="D105" s="272"/>
      <c r="E105" s="272"/>
      <c r="F105" s="291" t="s">
        <v>927</v>
      </c>
      <c r="G105" s="272"/>
      <c r="H105" s="272" t="s">
        <v>966</v>
      </c>
      <c r="I105" s="272" t="s">
        <v>929</v>
      </c>
      <c r="J105" s="272">
        <v>120</v>
      </c>
      <c r="K105" s="283"/>
    </row>
    <row r="106" spans="2:11" ht="15" customHeight="1">
      <c r="B106" s="292"/>
      <c r="C106" s="272" t="s">
        <v>932</v>
      </c>
      <c r="D106" s="272"/>
      <c r="E106" s="272"/>
      <c r="F106" s="291" t="s">
        <v>933</v>
      </c>
      <c r="G106" s="272"/>
      <c r="H106" s="272" t="s">
        <v>966</v>
      </c>
      <c r="I106" s="272" t="s">
        <v>929</v>
      </c>
      <c r="J106" s="272">
        <v>50</v>
      </c>
      <c r="K106" s="283"/>
    </row>
    <row r="107" spans="2:11" ht="15" customHeight="1">
      <c r="B107" s="292"/>
      <c r="C107" s="272" t="s">
        <v>935</v>
      </c>
      <c r="D107" s="272"/>
      <c r="E107" s="272"/>
      <c r="F107" s="291" t="s">
        <v>927</v>
      </c>
      <c r="G107" s="272"/>
      <c r="H107" s="272" t="s">
        <v>966</v>
      </c>
      <c r="I107" s="272" t="s">
        <v>937</v>
      </c>
      <c r="J107" s="272"/>
      <c r="K107" s="283"/>
    </row>
    <row r="108" spans="2:11" ht="15" customHeight="1">
      <c r="B108" s="292"/>
      <c r="C108" s="272" t="s">
        <v>946</v>
      </c>
      <c r="D108" s="272"/>
      <c r="E108" s="272"/>
      <c r="F108" s="291" t="s">
        <v>933</v>
      </c>
      <c r="G108" s="272"/>
      <c r="H108" s="272" t="s">
        <v>966</v>
      </c>
      <c r="I108" s="272" t="s">
        <v>929</v>
      </c>
      <c r="J108" s="272">
        <v>50</v>
      </c>
      <c r="K108" s="283"/>
    </row>
    <row r="109" spans="2:11" ht="15" customHeight="1">
      <c r="B109" s="292"/>
      <c r="C109" s="272" t="s">
        <v>954</v>
      </c>
      <c r="D109" s="272"/>
      <c r="E109" s="272"/>
      <c r="F109" s="291" t="s">
        <v>933</v>
      </c>
      <c r="G109" s="272"/>
      <c r="H109" s="272" t="s">
        <v>966</v>
      </c>
      <c r="I109" s="272" t="s">
        <v>929</v>
      </c>
      <c r="J109" s="272">
        <v>50</v>
      </c>
      <c r="K109" s="283"/>
    </row>
    <row r="110" spans="2:11" ht="15" customHeight="1">
      <c r="B110" s="292"/>
      <c r="C110" s="272" t="s">
        <v>952</v>
      </c>
      <c r="D110" s="272"/>
      <c r="E110" s="272"/>
      <c r="F110" s="291" t="s">
        <v>933</v>
      </c>
      <c r="G110" s="272"/>
      <c r="H110" s="272" t="s">
        <v>966</v>
      </c>
      <c r="I110" s="272" t="s">
        <v>929</v>
      </c>
      <c r="J110" s="272">
        <v>50</v>
      </c>
      <c r="K110" s="283"/>
    </row>
    <row r="111" spans="2:11" ht="15" customHeight="1">
      <c r="B111" s="292"/>
      <c r="C111" s="272" t="s">
        <v>56</v>
      </c>
      <c r="D111" s="272"/>
      <c r="E111" s="272"/>
      <c r="F111" s="291" t="s">
        <v>927</v>
      </c>
      <c r="G111" s="272"/>
      <c r="H111" s="272" t="s">
        <v>967</v>
      </c>
      <c r="I111" s="272" t="s">
        <v>929</v>
      </c>
      <c r="J111" s="272">
        <v>20</v>
      </c>
      <c r="K111" s="283"/>
    </row>
    <row r="112" spans="2:11" ht="15" customHeight="1">
      <c r="B112" s="292"/>
      <c r="C112" s="272" t="s">
        <v>968</v>
      </c>
      <c r="D112" s="272"/>
      <c r="E112" s="272"/>
      <c r="F112" s="291" t="s">
        <v>927</v>
      </c>
      <c r="G112" s="272"/>
      <c r="H112" s="272" t="s">
        <v>969</v>
      </c>
      <c r="I112" s="272" t="s">
        <v>929</v>
      </c>
      <c r="J112" s="272">
        <v>120</v>
      </c>
      <c r="K112" s="283"/>
    </row>
    <row r="113" spans="2:11" ht="15" customHeight="1">
      <c r="B113" s="292"/>
      <c r="C113" s="272" t="s">
        <v>41</v>
      </c>
      <c r="D113" s="272"/>
      <c r="E113" s="272"/>
      <c r="F113" s="291" t="s">
        <v>927</v>
      </c>
      <c r="G113" s="272"/>
      <c r="H113" s="272" t="s">
        <v>970</v>
      </c>
      <c r="I113" s="272" t="s">
        <v>961</v>
      </c>
      <c r="J113" s="272"/>
      <c r="K113" s="283"/>
    </row>
    <row r="114" spans="2:11" ht="15" customHeight="1">
      <c r="B114" s="292"/>
      <c r="C114" s="272" t="s">
        <v>51</v>
      </c>
      <c r="D114" s="272"/>
      <c r="E114" s="272"/>
      <c r="F114" s="291" t="s">
        <v>927</v>
      </c>
      <c r="G114" s="272"/>
      <c r="H114" s="272" t="s">
        <v>971</v>
      </c>
      <c r="I114" s="272" t="s">
        <v>961</v>
      </c>
      <c r="J114" s="272"/>
      <c r="K114" s="283"/>
    </row>
    <row r="115" spans="2:11" ht="15" customHeight="1">
      <c r="B115" s="292"/>
      <c r="C115" s="272" t="s">
        <v>60</v>
      </c>
      <c r="D115" s="272"/>
      <c r="E115" s="272"/>
      <c r="F115" s="291" t="s">
        <v>927</v>
      </c>
      <c r="G115" s="272"/>
      <c r="H115" s="272" t="s">
        <v>972</v>
      </c>
      <c r="I115" s="272" t="s">
        <v>973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8"/>
      <c r="D117" s="268"/>
      <c r="E117" s="268"/>
      <c r="F117" s="303"/>
      <c r="G117" s="268"/>
      <c r="H117" s="268"/>
      <c r="I117" s="268"/>
      <c r="J117" s="268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87" t="s">
        <v>974</v>
      </c>
      <c r="D120" s="387"/>
      <c r="E120" s="387"/>
      <c r="F120" s="387"/>
      <c r="G120" s="387"/>
      <c r="H120" s="387"/>
      <c r="I120" s="387"/>
      <c r="J120" s="387"/>
      <c r="K120" s="308"/>
    </row>
    <row r="121" spans="2:11" ht="17.25" customHeight="1">
      <c r="B121" s="309"/>
      <c r="C121" s="284" t="s">
        <v>921</v>
      </c>
      <c r="D121" s="284"/>
      <c r="E121" s="284"/>
      <c r="F121" s="284" t="s">
        <v>922</v>
      </c>
      <c r="G121" s="285"/>
      <c r="H121" s="284" t="s">
        <v>125</v>
      </c>
      <c r="I121" s="284" t="s">
        <v>60</v>
      </c>
      <c r="J121" s="284" t="s">
        <v>923</v>
      </c>
      <c r="K121" s="310"/>
    </row>
    <row r="122" spans="2:11" ht="17.25" customHeight="1">
      <c r="B122" s="309"/>
      <c r="C122" s="286" t="s">
        <v>924</v>
      </c>
      <c r="D122" s="286"/>
      <c r="E122" s="286"/>
      <c r="F122" s="287" t="s">
        <v>925</v>
      </c>
      <c r="G122" s="288"/>
      <c r="H122" s="286"/>
      <c r="I122" s="286"/>
      <c r="J122" s="286" t="s">
        <v>926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930</v>
      </c>
      <c r="D124" s="289"/>
      <c r="E124" s="289"/>
      <c r="F124" s="291" t="s">
        <v>927</v>
      </c>
      <c r="G124" s="272"/>
      <c r="H124" s="272" t="s">
        <v>966</v>
      </c>
      <c r="I124" s="272" t="s">
        <v>929</v>
      </c>
      <c r="J124" s="272">
        <v>120</v>
      </c>
      <c r="K124" s="313"/>
    </row>
    <row r="125" spans="2:11" ht="15" customHeight="1">
      <c r="B125" s="311"/>
      <c r="C125" s="272" t="s">
        <v>975</v>
      </c>
      <c r="D125" s="272"/>
      <c r="E125" s="272"/>
      <c r="F125" s="291" t="s">
        <v>927</v>
      </c>
      <c r="G125" s="272"/>
      <c r="H125" s="272" t="s">
        <v>976</v>
      </c>
      <c r="I125" s="272" t="s">
        <v>929</v>
      </c>
      <c r="J125" s="272" t="s">
        <v>977</v>
      </c>
      <c r="K125" s="313"/>
    </row>
    <row r="126" spans="2:11" ht="15" customHeight="1">
      <c r="B126" s="311"/>
      <c r="C126" s="272" t="s">
        <v>876</v>
      </c>
      <c r="D126" s="272"/>
      <c r="E126" s="272"/>
      <c r="F126" s="291" t="s">
        <v>927</v>
      </c>
      <c r="G126" s="272"/>
      <c r="H126" s="272" t="s">
        <v>978</v>
      </c>
      <c r="I126" s="272" t="s">
        <v>929</v>
      </c>
      <c r="J126" s="272" t="s">
        <v>977</v>
      </c>
      <c r="K126" s="313"/>
    </row>
    <row r="127" spans="2:11" ht="15" customHeight="1">
      <c r="B127" s="311"/>
      <c r="C127" s="272" t="s">
        <v>938</v>
      </c>
      <c r="D127" s="272"/>
      <c r="E127" s="272"/>
      <c r="F127" s="291" t="s">
        <v>933</v>
      </c>
      <c r="G127" s="272"/>
      <c r="H127" s="272" t="s">
        <v>939</v>
      </c>
      <c r="I127" s="272" t="s">
        <v>929</v>
      </c>
      <c r="J127" s="272">
        <v>15</v>
      </c>
      <c r="K127" s="313"/>
    </row>
    <row r="128" spans="2:11" ht="15" customHeight="1">
      <c r="B128" s="311"/>
      <c r="C128" s="293" t="s">
        <v>940</v>
      </c>
      <c r="D128" s="293"/>
      <c r="E128" s="293"/>
      <c r="F128" s="294" t="s">
        <v>933</v>
      </c>
      <c r="G128" s="293"/>
      <c r="H128" s="293" t="s">
        <v>941</v>
      </c>
      <c r="I128" s="293" t="s">
        <v>929</v>
      </c>
      <c r="J128" s="293">
        <v>15</v>
      </c>
      <c r="K128" s="313"/>
    </row>
    <row r="129" spans="2:11" ht="15" customHeight="1">
      <c r="B129" s="311"/>
      <c r="C129" s="293" t="s">
        <v>942</v>
      </c>
      <c r="D129" s="293"/>
      <c r="E129" s="293"/>
      <c r="F129" s="294" t="s">
        <v>933</v>
      </c>
      <c r="G129" s="293"/>
      <c r="H129" s="293" t="s">
        <v>943</v>
      </c>
      <c r="I129" s="293" t="s">
        <v>929</v>
      </c>
      <c r="J129" s="293">
        <v>20</v>
      </c>
      <c r="K129" s="313"/>
    </row>
    <row r="130" spans="2:11" ht="15" customHeight="1">
      <c r="B130" s="311"/>
      <c r="C130" s="293" t="s">
        <v>944</v>
      </c>
      <c r="D130" s="293"/>
      <c r="E130" s="293"/>
      <c r="F130" s="294" t="s">
        <v>933</v>
      </c>
      <c r="G130" s="293"/>
      <c r="H130" s="293" t="s">
        <v>945</v>
      </c>
      <c r="I130" s="293" t="s">
        <v>929</v>
      </c>
      <c r="J130" s="293">
        <v>20</v>
      </c>
      <c r="K130" s="313"/>
    </row>
    <row r="131" spans="2:11" ht="15" customHeight="1">
      <c r="B131" s="311"/>
      <c r="C131" s="272" t="s">
        <v>932</v>
      </c>
      <c r="D131" s="272"/>
      <c r="E131" s="272"/>
      <c r="F131" s="291" t="s">
        <v>933</v>
      </c>
      <c r="G131" s="272"/>
      <c r="H131" s="272" t="s">
        <v>966</v>
      </c>
      <c r="I131" s="272" t="s">
        <v>929</v>
      </c>
      <c r="J131" s="272">
        <v>50</v>
      </c>
      <c r="K131" s="313"/>
    </row>
    <row r="132" spans="2:11" ht="15" customHeight="1">
      <c r="B132" s="311"/>
      <c r="C132" s="272" t="s">
        <v>946</v>
      </c>
      <c r="D132" s="272"/>
      <c r="E132" s="272"/>
      <c r="F132" s="291" t="s">
        <v>933</v>
      </c>
      <c r="G132" s="272"/>
      <c r="H132" s="272" t="s">
        <v>966</v>
      </c>
      <c r="I132" s="272" t="s">
        <v>929</v>
      </c>
      <c r="J132" s="272">
        <v>50</v>
      </c>
      <c r="K132" s="313"/>
    </row>
    <row r="133" spans="2:11" ht="15" customHeight="1">
      <c r="B133" s="311"/>
      <c r="C133" s="272" t="s">
        <v>952</v>
      </c>
      <c r="D133" s="272"/>
      <c r="E133" s="272"/>
      <c r="F133" s="291" t="s">
        <v>933</v>
      </c>
      <c r="G133" s="272"/>
      <c r="H133" s="272" t="s">
        <v>966</v>
      </c>
      <c r="I133" s="272" t="s">
        <v>929</v>
      </c>
      <c r="J133" s="272">
        <v>50</v>
      </c>
      <c r="K133" s="313"/>
    </row>
    <row r="134" spans="2:11" ht="15" customHeight="1">
      <c r="B134" s="311"/>
      <c r="C134" s="272" t="s">
        <v>954</v>
      </c>
      <c r="D134" s="272"/>
      <c r="E134" s="272"/>
      <c r="F134" s="291" t="s">
        <v>933</v>
      </c>
      <c r="G134" s="272"/>
      <c r="H134" s="272" t="s">
        <v>966</v>
      </c>
      <c r="I134" s="272" t="s">
        <v>929</v>
      </c>
      <c r="J134" s="272">
        <v>50</v>
      </c>
      <c r="K134" s="313"/>
    </row>
    <row r="135" spans="2:11" ht="15" customHeight="1">
      <c r="B135" s="311"/>
      <c r="C135" s="272" t="s">
        <v>130</v>
      </c>
      <c r="D135" s="272"/>
      <c r="E135" s="272"/>
      <c r="F135" s="291" t="s">
        <v>933</v>
      </c>
      <c r="G135" s="272"/>
      <c r="H135" s="272" t="s">
        <v>979</v>
      </c>
      <c r="I135" s="272" t="s">
        <v>929</v>
      </c>
      <c r="J135" s="272">
        <v>255</v>
      </c>
      <c r="K135" s="313"/>
    </row>
    <row r="136" spans="2:11" ht="15" customHeight="1">
      <c r="B136" s="311"/>
      <c r="C136" s="272" t="s">
        <v>956</v>
      </c>
      <c r="D136" s="272"/>
      <c r="E136" s="272"/>
      <c r="F136" s="291" t="s">
        <v>927</v>
      </c>
      <c r="G136" s="272"/>
      <c r="H136" s="272" t="s">
        <v>980</v>
      </c>
      <c r="I136" s="272" t="s">
        <v>958</v>
      </c>
      <c r="J136" s="272"/>
      <c r="K136" s="313"/>
    </row>
    <row r="137" spans="2:11" ht="15" customHeight="1">
      <c r="B137" s="311"/>
      <c r="C137" s="272" t="s">
        <v>959</v>
      </c>
      <c r="D137" s="272"/>
      <c r="E137" s="272"/>
      <c r="F137" s="291" t="s">
        <v>927</v>
      </c>
      <c r="G137" s="272"/>
      <c r="H137" s="272" t="s">
        <v>981</v>
      </c>
      <c r="I137" s="272" t="s">
        <v>961</v>
      </c>
      <c r="J137" s="272"/>
      <c r="K137" s="313"/>
    </row>
    <row r="138" spans="2:11" ht="15" customHeight="1">
      <c r="B138" s="311"/>
      <c r="C138" s="272" t="s">
        <v>962</v>
      </c>
      <c r="D138" s="272"/>
      <c r="E138" s="272"/>
      <c r="F138" s="291" t="s">
        <v>927</v>
      </c>
      <c r="G138" s="272"/>
      <c r="H138" s="272" t="s">
        <v>962</v>
      </c>
      <c r="I138" s="272" t="s">
        <v>961</v>
      </c>
      <c r="J138" s="272"/>
      <c r="K138" s="313"/>
    </row>
    <row r="139" spans="2:11" ht="15" customHeight="1">
      <c r="B139" s="311"/>
      <c r="C139" s="272" t="s">
        <v>41</v>
      </c>
      <c r="D139" s="272"/>
      <c r="E139" s="272"/>
      <c r="F139" s="291" t="s">
        <v>927</v>
      </c>
      <c r="G139" s="272"/>
      <c r="H139" s="272" t="s">
        <v>982</v>
      </c>
      <c r="I139" s="272" t="s">
        <v>961</v>
      </c>
      <c r="J139" s="272"/>
      <c r="K139" s="313"/>
    </row>
    <row r="140" spans="2:11" ht="15" customHeight="1">
      <c r="B140" s="311"/>
      <c r="C140" s="272" t="s">
        <v>983</v>
      </c>
      <c r="D140" s="272"/>
      <c r="E140" s="272"/>
      <c r="F140" s="291" t="s">
        <v>927</v>
      </c>
      <c r="G140" s="272"/>
      <c r="H140" s="272" t="s">
        <v>984</v>
      </c>
      <c r="I140" s="272" t="s">
        <v>961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8"/>
      <c r="C142" s="268"/>
      <c r="D142" s="268"/>
      <c r="E142" s="268"/>
      <c r="F142" s="303"/>
      <c r="G142" s="268"/>
      <c r="H142" s="268"/>
      <c r="I142" s="268"/>
      <c r="J142" s="268"/>
      <c r="K142" s="268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388" t="s">
        <v>985</v>
      </c>
      <c r="D145" s="388"/>
      <c r="E145" s="388"/>
      <c r="F145" s="388"/>
      <c r="G145" s="388"/>
      <c r="H145" s="388"/>
      <c r="I145" s="388"/>
      <c r="J145" s="388"/>
      <c r="K145" s="283"/>
    </row>
    <row r="146" spans="2:11" ht="17.25" customHeight="1">
      <c r="B146" s="282"/>
      <c r="C146" s="284" t="s">
        <v>921</v>
      </c>
      <c r="D146" s="284"/>
      <c r="E146" s="284"/>
      <c r="F146" s="284" t="s">
        <v>922</v>
      </c>
      <c r="G146" s="285"/>
      <c r="H146" s="284" t="s">
        <v>125</v>
      </c>
      <c r="I146" s="284" t="s">
        <v>60</v>
      </c>
      <c r="J146" s="284" t="s">
        <v>923</v>
      </c>
      <c r="K146" s="283"/>
    </row>
    <row r="147" spans="2:11" ht="17.25" customHeight="1">
      <c r="B147" s="282"/>
      <c r="C147" s="286" t="s">
        <v>924</v>
      </c>
      <c r="D147" s="286"/>
      <c r="E147" s="286"/>
      <c r="F147" s="287" t="s">
        <v>925</v>
      </c>
      <c r="G147" s="288"/>
      <c r="H147" s="286"/>
      <c r="I147" s="286"/>
      <c r="J147" s="286" t="s">
        <v>926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930</v>
      </c>
      <c r="D149" s="272"/>
      <c r="E149" s="272"/>
      <c r="F149" s="318" t="s">
        <v>927</v>
      </c>
      <c r="G149" s="272"/>
      <c r="H149" s="317" t="s">
        <v>966</v>
      </c>
      <c r="I149" s="317" t="s">
        <v>929</v>
      </c>
      <c r="J149" s="317">
        <v>120</v>
      </c>
      <c r="K149" s="313"/>
    </row>
    <row r="150" spans="2:11" ht="15" customHeight="1">
      <c r="B150" s="292"/>
      <c r="C150" s="317" t="s">
        <v>975</v>
      </c>
      <c r="D150" s="272"/>
      <c r="E150" s="272"/>
      <c r="F150" s="318" t="s">
        <v>927</v>
      </c>
      <c r="G150" s="272"/>
      <c r="H150" s="317" t="s">
        <v>986</v>
      </c>
      <c r="I150" s="317" t="s">
        <v>929</v>
      </c>
      <c r="J150" s="317" t="s">
        <v>977</v>
      </c>
      <c r="K150" s="313"/>
    </row>
    <row r="151" spans="2:11" ht="15" customHeight="1">
      <c r="B151" s="292"/>
      <c r="C151" s="317" t="s">
        <v>876</v>
      </c>
      <c r="D151" s="272"/>
      <c r="E151" s="272"/>
      <c r="F151" s="318" t="s">
        <v>927</v>
      </c>
      <c r="G151" s="272"/>
      <c r="H151" s="317" t="s">
        <v>987</v>
      </c>
      <c r="I151" s="317" t="s">
        <v>929</v>
      </c>
      <c r="J151" s="317" t="s">
        <v>977</v>
      </c>
      <c r="K151" s="313"/>
    </row>
    <row r="152" spans="2:11" ht="15" customHeight="1">
      <c r="B152" s="292"/>
      <c r="C152" s="317" t="s">
        <v>932</v>
      </c>
      <c r="D152" s="272"/>
      <c r="E152" s="272"/>
      <c r="F152" s="318" t="s">
        <v>933</v>
      </c>
      <c r="G152" s="272"/>
      <c r="H152" s="317" t="s">
        <v>966</v>
      </c>
      <c r="I152" s="317" t="s">
        <v>929</v>
      </c>
      <c r="J152" s="317">
        <v>50</v>
      </c>
      <c r="K152" s="313"/>
    </row>
    <row r="153" spans="2:11" ht="15" customHeight="1">
      <c r="B153" s="292"/>
      <c r="C153" s="317" t="s">
        <v>935</v>
      </c>
      <c r="D153" s="272"/>
      <c r="E153" s="272"/>
      <c r="F153" s="318" t="s">
        <v>927</v>
      </c>
      <c r="G153" s="272"/>
      <c r="H153" s="317" t="s">
        <v>966</v>
      </c>
      <c r="I153" s="317" t="s">
        <v>937</v>
      </c>
      <c r="J153" s="317"/>
      <c r="K153" s="313"/>
    </row>
    <row r="154" spans="2:11" ht="15" customHeight="1">
      <c r="B154" s="292"/>
      <c r="C154" s="317" t="s">
        <v>946</v>
      </c>
      <c r="D154" s="272"/>
      <c r="E154" s="272"/>
      <c r="F154" s="318" t="s">
        <v>933</v>
      </c>
      <c r="G154" s="272"/>
      <c r="H154" s="317" t="s">
        <v>966</v>
      </c>
      <c r="I154" s="317" t="s">
        <v>929</v>
      </c>
      <c r="J154" s="317">
        <v>50</v>
      </c>
      <c r="K154" s="313"/>
    </row>
    <row r="155" spans="2:11" ht="15" customHeight="1">
      <c r="B155" s="292"/>
      <c r="C155" s="317" t="s">
        <v>954</v>
      </c>
      <c r="D155" s="272"/>
      <c r="E155" s="272"/>
      <c r="F155" s="318" t="s">
        <v>933</v>
      </c>
      <c r="G155" s="272"/>
      <c r="H155" s="317" t="s">
        <v>966</v>
      </c>
      <c r="I155" s="317" t="s">
        <v>929</v>
      </c>
      <c r="J155" s="317">
        <v>50</v>
      </c>
      <c r="K155" s="313"/>
    </row>
    <row r="156" spans="2:11" ht="15" customHeight="1">
      <c r="B156" s="292"/>
      <c r="C156" s="317" t="s">
        <v>952</v>
      </c>
      <c r="D156" s="272"/>
      <c r="E156" s="272"/>
      <c r="F156" s="318" t="s">
        <v>933</v>
      </c>
      <c r="G156" s="272"/>
      <c r="H156" s="317" t="s">
        <v>966</v>
      </c>
      <c r="I156" s="317" t="s">
        <v>929</v>
      </c>
      <c r="J156" s="317">
        <v>50</v>
      </c>
      <c r="K156" s="313"/>
    </row>
    <row r="157" spans="2:11" ht="15" customHeight="1">
      <c r="B157" s="292"/>
      <c r="C157" s="317" t="s">
        <v>96</v>
      </c>
      <c r="D157" s="272"/>
      <c r="E157" s="272"/>
      <c r="F157" s="318" t="s">
        <v>927</v>
      </c>
      <c r="G157" s="272"/>
      <c r="H157" s="317" t="s">
        <v>988</v>
      </c>
      <c r="I157" s="317" t="s">
        <v>929</v>
      </c>
      <c r="J157" s="317" t="s">
        <v>989</v>
      </c>
      <c r="K157" s="313"/>
    </row>
    <row r="158" spans="2:11" ht="15" customHeight="1">
      <c r="B158" s="292"/>
      <c r="C158" s="317" t="s">
        <v>990</v>
      </c>
      <c r="D158" s="272"/>
      <c r="E158" s="272"/>
      <c r="F158" s="318" t="s">
        <v>927</v>
      </c>
      <c r="G158" s="272"/>
      <c r="H158" s="317" t="s">
        <v>991</v>
      </c>
      <c r="I158" s="317" t="s">
        <v>961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8"/>
      <c r="C160" s="272"/>
      <c r="D160" s="272"/>
      <c r="E160" s="272"/>
      <c r="F160" s="291"/>
      <c r="G160" s="272"/>
      <c r="H160" s="272"/>
      <c r="I160" s="272"/>
      <c r="J160" s="272"/>
      <c r="K160" s="268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87" t="s">
        <v>992</v>
      </c>
      <c r="D163" s="387"/>
      <c r="E163" s="387"/>
      <c r="F163" s="387"/>
      <c r="G163" s="387"/>
      <c r="H163" s="387"/>
      <c r="I163" s="387"/>
      <c r="J163" s="387"/>
      <c r="K163" s="264"/>
    </row>
    <row r="164" spans="2:11" ht="17.25" customHeight="1">
      <c r="B164" s="263"/>
      <c r="C164" s="284" t="s">
        <v>921</v>
      </c>
      <c r="D164" s="284"/>
      <c r="E164" s="284"/>
      <c r="F164" s="284" t="s">
        <v>922</v>
      </c>
      <c r="G164" s="321"/>
      <c r="H164" s="322" t="s">
        <v>125</v>
      </c>
      <c r="I164" s="322" t="s">
        <v>60</v>
      </c>
      <c r="J164" s="284" t="s">
        <v>923</v>
      </c>
      <c r="K164" s="264"/>
    </row>
    <row r="165" spans="2:11" ht="17.25" customHeight="1">
      <c r="B165" s="265"/>
      <c r="C165" s="286" t="s">
        <v>924</v>
      </c>
      <c r="D165" s="286"/>
      <c r="E165" s="286"/>
      <c r="F165" s="287" t="s">
        <v>925</v>
      </c>
      <c r="G165" s="323"/>
      <c r="H165" s="324"/>
      <c r="I165" s="324"/>
      <c r="J165" s="286" t="s">
        <v>926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930</v>
      </c>
      <c r="D167" s="272"/>
      <c r="E167" s="272"/>
      <c r="F167" s="291" t="s">
        <v>927</v>
      </c>
      <c r="G167" s="272"/>
      <c r="H167" s="272" t="s">
        <v>966</v>
      </c>
      <c r="I167" s="272" t="s">
        <v>929</v>
      </c>
      <c r="J167" s="272">
        <v>120</v>
      </c>
      <c r="K167" s="313"/>
    </row>
    <row r="168" spans="2:11" ht="15" customHeight="1">
      <c r="B168" s="292"/>
      <c r="C168" s="272" t="s">
        <v>975</v>
      </c>
      <c r="D168" s="272"/>
      <c r="E168" s="272"/>
      <c r="F168" s="291" t="s">
        <v>927</v>
      </c>
      <c r="G168" s="272"/>
      <c r="H168" s="272" t="s">
        <v>976</v>
      </c>
      <c r="I168" s="272" t="s">
        <v>929</v>
      </c>
      <c r="J168" s="272" t="s">
        <v>977</v>
      </c>
      <c r="K168" s="313"/>
    </row>
    <row r="169" spans="2:11" ht="15" customHeight="1">
      <c r="B169" s="292"/>
      <c r="C169" s="272" t="s">
        <v>876</v>
      </c>
      <c r="D169" s="272"/>
      <c r="E169" s="272"/>
      <c r="F169" s="291" t="s">
        <v>927</v>
      </c>
      <c r="G169" s="272"/>
      <c r="H169" s="272" t="s">
        <v>993</v>
      </c>
      <c r="I169" s="272" t="s">
        <v>929</v>
      </c>
      <c r="J169" s="272" t="s">
        <v>977</v>
      </c>
      <c r="K169" s="313"/>
    </row>
    <row r="170" spans="2:11" ht="15" customHeight="1">
      <c r="B170" s="292"/>
      <c r="C170" s="272" t="s">
        <v>932</v>
      </c>
      <c r="D170" s="272"/>
      <c r="E170" s="272"/>
      <c r="F170" s="291" t="s">
        <v>933</v>
      </c>
      <c r="G170" s="272"/>
      <c r="H170" s="272" t="s">
        <v>993</v>
      </c>
      <c r="I170" s="272" t="s">
        <v>929</v>
      </c>
      <c r="J170" s="272">
        <v>50</v>
      </c>
      <c r="K170" s="313"/>
    </row>
    <row r="171" spans="2:11" ht="15" customHeight="1">
      <c r="B171" s="292"/>
      <c r="C171" s="272" t="s">
        <v>935</v>
      </c>
      <c r="D171" s="272"/>
      <c r="E171" s="272"/>
      <c r="F171" s="291" t="s">
        <v>927</v>
      </c>
      <c r="G171" s="272"/>
      <c r="H171" s="272" t="s">
        <v>993</v>
      </c>
      <c r="I171" s="272" t="s">
        <v>937</v>
      </c>
      <c r="J171" s="272"/>
      <c r="K171" s="313"/>
    </row>
    <row r="172" spans="2:11" ht="15" customHeight="1">
      <c r="B172" s="292"/>
      <c r="C172" s="272" t="s">
        <v>946</v>
      </c>
      <c r="D172" s="272"/>
      <c r="E172" s="272"/>
      <c r="F172" s="291" t="s">
        <v>933</v>
      </c>
      <c r="G172" s="272"/>
      <c r="H172" s="272" t="s">
        <v>993</v>
      </c>
      <c r="I172" s="272" t="s">
        <v>929</v>
      </c>
      <c r="J172" s="272">
        <v>50</v>
      </c>
      <c r="K172" s="313"/>
    </row>
    <row r="173" spans="2:11" ht="15" customHeight="1">
      <c r="B173" s="292"/>
      <c r="C173" s="272" t="s">
        <v>954</v>
      </c>
      <c r="D173" s="272"/>
      <c r="E173" s="272"/>
      <c r="F173" s="291" t="s">
        <v>933</v>
      </c>
      <c r="G173" s="272"/>
      <c r="H173" s="272" t="s">
        <v>993</v>
      </c>
      <c r="I173" s="272" t="s">
        <v>929</v>
      </c>
      <c r="J173" s="272">
        <v>50</v>
      </c>
      <c r="K173" s="313"/>
    </row>
    <row r="174" spans="2:11" ht="15" customHeight="1">
      <c r="B174" s="292"/>
      <c r="C174" s="272" t="s">
        <v>952</v>
      </c>
      <c r="D174" s="272"/>
      <c r="E174" s="272"/>
      <c r="F174" s="291" t="s">
        <v>933</v>
      </c>
      <c r="G174" s="272"/>
      <c r="H174" s="272" t="s">
        <v>993</v>
      </c>
      <c r="I174" s="272" t="s">
        <v>929</v>
      </c>
      <c r="J174" s="272">
        <v>50</v>
      </c>
      <c r="K174" s="313"/>
    </row>
    <row r="175" spans="2:11" ht="15" customHeight="1">
      <c r="B175" s="292"/>
      <c r="C175" s="272" t="s">
        <v>124</v>
      </c>
      <c r="D175" s="272"/>
      <c r="E175" s="272"/>
      <c r="F175" s="291" t="s">
        <v>927</v>
      </c>
      <c r="G175" s="272"/>
      <c r="H175" s="272" t="s">
        <v>994</v>
      </c>
      <c r="I175" s="272" t="s">
        <v>995</v>
      </c>
      <c r="J175" s="272"/>
      <c r="K175" s="313"/>
    </row>
    <row r="176" spans="2:11" ht="15" customHeight="1">
      <c r="B176" s="292"/>
      <c r="C176" s="272" t="s">
        <v>60</v>
      </c>
      <c r="D176" s="272"/>
      <c r="E176" s="272"/>
      <c r="F176" s="291" t="s">
        <v>927</v>
      </c>
      <c r="G176" s="272"/>
      <c r="H176" s="272" t="s">
        <v>996</v>
      </c>
      <c r="I176" s="272" t="s">
        <v>997</v>
      </c>
      <c r="J176" s="272">
        <v>1</v>
      </c>
      <c r="K176" s="313"/>
    </row>
    <row r="177" spans="2:11" ht="15" customHeight="1">
      <c r="B177" s="292"/>
      <c r="C177" s="272" t="s">
        <v>56</v>
      </c>
      <c r="D177" s="272"/>
      <c r="E177" s="272"/>
      <c r="F177" s="291" t="s">
        <v>927</v>
      </c>
      <c r="G177" s="272"/>
      <c r="H177" s="272" t="s">
        <v>998</v>
      </c>
      <c r="I177" s="272" t="s">
        <v>929</v>
      </c>
      <c r="J177" s="272">
        <v>20</v>
      </c>
      <c r="K177" s="313"/>
    </row>
    <row r="178" spans="2:11" ht="15" customHeight="1">
      <c r="B178" s="292"/>
      <c r="C178" s="272" t="s">
        <v>125</v>
      </c>
      <c r="D178" s="272"/>
      <c r="E178" s="272"/>
      <c r="F178" s="291" t="s">
        <v>927</v>
      </c>
      <c r="G178" s="272"/>
      <c r="H178" s="272" t="s">
        <v>999</v>
      </c>
      <c r="I178" s="272" t="s">
        <v>929</v>
      </c>
      <c r="J178" s="272">
        <v>255</v>
      </c>
      <c r="K178" s="313"/>
    </row>
    <row r="179" spans="2:11" ht="15" customHeight="1">
      <c r="B179" s="292"/>
      <c r="C179" s="272" t="s">
        <v>126</v>
      </c>
      <c r="D179" s="272"/>
      <c r="E179" s="272"/>
      <c r="F179" s="291" t="s">
        <v>927</v>
      </c>
      <c r="G179" s="272"/>
      <c r="H179" s="272" t="s">
        <v>892</v>
      </c>
      <c r="I179" s="272" t="s">
        <v>929</v>
      </c>
      <c r="J179" s="272">
        <v>10</v>
      </c>
      <c r="K179" s="313"/>
    </row>
    <row r="180" spans="2:11" ht="15" customHeight="1">
      <c r="B180" s="292"/>
      <c r="C180" s="272" t="s">
        <v>127</v>
      </c>
      <c r="D180" s="272"/>
      <c r="E180" s="272"/>
      <c r="F180" s="291" t="s">
        <v>927</v>
      </c>
      <c r="G180" s="272"/>
      <c r="H180" s="272" t="s">
        <v>1000</v>
      </c>
      <c r="I180" s="272" t="s">
        <v>961</v>
      </c>
      <c r="J180" s="272"/>
      <c r="K180" s="313"/>
    </row>
    <row r="181" spans="2:11" ht="15" customHeight="1">
      <c r="B181" s="292"/>
      <c r="C181" s="272" t="s">
        <v>1001</v>
      </c>
      <c r="D181" s="272"/>
      <c r="E181" s="272"/>
      <c r="F181" s="291" t="s">
        <v>927</v>
      </c>
      <c r="G181" s="272"/>
      <c r="H181" s="272" t="s">
        <v>1002</v>
      </c>
      <c r="I181" s="272" t="s">
        <v>961</v>
      </c>
      <c r="J181" s="272"/>
      <c r="K181" s="313"/>
    </row>
    <row r="182" spans="2:11" ht="15" customHeight="1">
      <c r="B182" s="292"/>
      <c r="C182" s="272" t="s">
        <v>990</v>
      </c>
      <c r="D182" s="272"/>
      <c r="E182" s="272"/>
      <c r="F182" s="291" t="s">
        <v>927</v>
      </c>
      <c r="G182" s="272"/>
      <c r="H182" s="272" t="s">
        <v>1003</v>
      </c>
      <c r="I182" s="272" t="s">
        <v>961</v>
      </c>
      <c r="J182" s="272"/>
      <c r="K182" s="313"/>
    </row>
    <row r="183" spans="2:11" ht="15" customHeight="1">
      <c r="B183" s="292"/>
      <c r="C183" s="272" t="s">
        <v>129</v>
      </c>
      <c r="D183" s="272"/>
      <c r="E183" s="272"/>
      <c r="F183" s="291" t="s">
        <v>933</v>
      </c>
      <c r="G183" s="272"/>
      <c r="H183" s="272" t="s">
        <v>1004</v>
      </c>
      <c r="I183" s="272" t="s">
        <v>929</v>
      </c>
      <c r="J183" s="272">
        <v>50</v>
      </c>
      <c r="K183" s="313"/>
    </row>
    <row r="184" spans="2:11" ht="15" customHeight="1">
      <c r="B184" s="292"/>
      <c r="C184" s="272" t="s">
        <v>1005</v>
      </c>
      <c r="D184" s="272"/>
      <c r="E184" s="272"/>
      <c r="F184" s="291" t="s">
        <v>933</v>
      </c>
      <c r="G184" s="272"/>
      <c r="H184" s="272" t="s">
        <v>1006</v>
      </c>
      <c r="I184" s="272" t="s">
        <v>1007</v>
      </c>
      <c r="J184" s="272"/>
      <c r="K184" s="313"/>
    </row>
    <row r="185" spans="2:11" ht="15" customHeight="1">
      <c r="B185" s="292"/>
      <c r="C185" s="272" t="s">
        <v>1008</v>
      </c>
      <c r="D185" s="272"/>
      <c r="E185" s="272"/>
      <c r="F185" s="291" t="s">
        <v>933</v>
      </c>
      <c r="G185" s="272"/>
      <c r="H185" s="272" t="s">
        <v>1009</v>
      </c>
      <c r="I185" s="272" t="s">
        <v>1007</v>
      </c>
      <c r="J185" s="272"/>
      <c r="K185" s="313"/>
    </row>
    <row r="186" spans="2:11" ht="15" customHeight="1">
      <c r="B186" s="292"/>
      <c r="C186" s="272" t="s">
        <v>1010</v>
      </c>
      <c r="D186" s="272"/>
      <c r="E186" s="272"/>
      <c r="F186" s="291" t="s">
        <v>933</v>
      </c>
      <c r="G186" s="272"/>
      <c r="H186" s="272" t="s">
        <v>1011</v>
      </c>
      <c r="I186" s="272" t="s">
        <v>1007</v>
      </c>
      <c r="J186" s="272"/>
      <c r="K186" s="313"/>
    </row>
    <row r="187" spans="2:11" ht="15" customHeight="1">
      <c r="B187" s="292"/>
      <c r="C187" s="325" t="s">
        <v>1012</v>
      </c>
      <c r="D187" s="272"/>
      <c r="E187" s="272"/>
      <c r="F187" s="291" t="s">
        <v>933</v>
      </c>
      <c r="G187" s="272"/>
      <c r="H187" s="272" t="s">
        <v>1013</v>
      </c>
      <c r="I187" s="272" t="s">
        <v>1014</v>
      </c>
      <c r="J187" s="326" t="s">
        <v>1015</v>
      </c>
      <c r="K187" s="313"/>
    </row>
    <row r="188" spans="2:11" ht="15" customHeight="1">
      <c r="B188" s="292"/>
      <c r="C188" s="277" t="s">
        <v>45</v>
      </c>
      <c r="D188" s="272"/>
      <c r="E188" s="272"/>
      <c r="F188" s="291" t="s">
        <v>927</v>
      </c>
      <c r="G188" s="272"/>
      <c r="H188" s="268" t="s">
        <v>1016</v>
      </c>
      <c r="I188" s="272" t="s">
        <v>1017</v>
      </c>
      <c r="J188" s="272"/>
      <c r="K188" s="313"/>
    </row>
    <row r="189" spans="2:11" ht="15" customHeight="1">
      <c r="B189" s="292"/>
      <c r="C189" s="277" t="s">
        <v>1018</v>
      </c>
      <c r="D189" s="272"/>
      <c r="E189" s="272"/>
      <c r="F189" s="291" t="s">
        <v>927</v>
      </c>
      <c r="G189" s="272"/>
      <c r="H189" s="272" t="s">
        <v>1019</v>
      </c>
      <c r="I189" s="272" t="s">
        <v>961</v>
      </c>
      <c r="J189" s="272"/>
      <c r="K189" s="313"/>
    </row>
    <row r="190" spans="2:11" ht="15" customHeight="1">
      <c r="B190" s="292"/>
      <c r="C190" s="277" t="s">
        <v>1020</v>
      </c>
      <c r="D190" s="272"/>
      <c r="E190" s="272"/>
      <c r="F190" s="291" t="s">
        <v>927</v>
      </c>
      <c r="G190" s="272"/>
      <c r="H190" s="272" t="s">
        <v>1021</v>
      </c>
      <c r="I190" s="272" t="s">
        <v>961</v>
      </c>
      <c r="J190" s="272"/>
      <c r="K190" s="313"/>
    </row>
    <row r="191" spans="2:11" ht="15" customHeight="1">
      <c r="B191" s="292"/>
      <c r="C191" s="277" t="s">
        <v>1022</v>
      </c>
      <c r="D191" s="272"/>
      <c r="E191" s="272"/>
      <c r="F191" s="291" t="s">
        <v>933</v>
      </c>
      <c r="G191" s="272"/>
      <c r="H191" s="272" t="s">
        <v>1023</v>
      </c>
      <c r="I191" s="272" t="s">
        <v>961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8"/>
      <c r="C193" s="272"/>
      <c r="D193" s="272"/>
      <c r="E193" s="272"/>
      <c r="F193" s="291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1"/>
      <c r="G194" s="272"/>
      <c r="H194" s="272"/>
      <c r="I194" s="272"/>
      <c r="J194" s="272"/>
      <c r="K194" s="268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60"/>
      <c r="C196" s="261"/>
      <c r="D196" s="261"/>
      <c r="E196" s="261"/>
      <c r="F196" s="261"/>
      <c r="G196" s="261"/>
      <c r="H196" s="261"/>
      <c r="I196" s="261"/>
      <c r="J196" s="261"/>
      <c r="K196" s="262"/>
    </row>
    <row r="197" spans="2:11" ht="22.2">
      <c r="B197" s="263"/>
      <c r="C197" s="387" t="s">
        <v>1024</v>
      </c>
      <c r="D197" s="387"/>
      <c r="E197" s="387"/>
      <c r="F197" s="387"/>
      <c r="G197" s="387"/>
      <c r="H197" s="387"/>
      <c r="I197" s="387"/>
      <c r="J197" s="387"/>
      <c r="K197" s="264"/>
    </row>
    <row r="198" spans="2:11" ht="25.5" customHeight="1">
      <c r="B198" s="263"/>
      <c r="C198" s="328" t="s">
        <v>1025</v>
      </c>
      <c r="D198" s="328"/>
      <c r="E198" s="328"/>
      <c r="F198" s="328" t="s">
        <v>1026</v>
      </c>
      <c r="G198" s="329"/>
      <c r="H198" s="386" t="s">
        <v>1027</v>
      </c>
      <c r="I198" s="386"/>
      <c r="J198" s="386"/>
      <c r="K198" s="264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1017</v>
      </c>
      <c r="D200" s="272"/>
      <c r="E200" s="272"/>
      <c r="F200" s="291" t="s">
        <v>46</v>
      </c>
      <c r="G200" s="272"/>
      <c r="H200" s="384" t="s">
        <v>1028</v>
      </c>
      <c r="I200" s="384"/>
      <c r="J200" s="384"/>
      <c r="K200" s="313"/>
    </row>
    <row r="201" spans="2:11" ht="15" customHeight="1">
      <c r="B201" s="292"/>
      <c r="C201" s="298"/>
      <c r="D201" s="272"/>
      <c r="E201" s="272"/>
      <c r="F201" s="291" t="s">
        <v>47</v>
      </c>
      <c r="G201" s="272"/>
      <c r="H201" s="384" t="s">
        <v>1029</v>
      </c>
      <c r="I201" s="384"/>
      <c r="J201" s="384"/>
      <c r="K201" s="313"/>
    </row>
    <row r="202" spans="2:11" ht="15" customHeight="1">
      <c r="B202" s="292"/>
      <c r="C202" s="298"/>
      <c r="D202" s="272"/>
      <c r="E202" s="272"/>
      <c r="F202" s="291" t="s">
        <v>50</v>
      </c>
      <c r="G202" s="272"/>
      <c r="H202" s="384" t="s">
        <v>1030</v>
      </c>
      <c r="I202" s="384"/>
      <c r="J202" s="384"/>
      <c r="K202" s="313"/>
    </row>
    <row r="203" spans="2:11" ht="15" customHeight="1">
      <c r="B203" s="292"/>
      <c r="C203" s="272"/>
      <c r="D203" s="272"/>
      <c r="E203" s="272"/>
      <c r="F203" s="291" t="s">
        <v>48</v>
      </c>
      <c r="G203" s="272"/>
      <c r="H203" s="384" t="s">
        <v>1031</v>
      </c>
      <c r="I203" s="384"/>
      <c r="J203" s="384"/>
      <c r="K203" s="313"/>
    </row>
    <row r="204" spans="2:11" ht="15" customHeight="1">
      <c r="B204" s="292"/>
      <c r="C204" s="272"/>
      <c r="D204" s="272"/>
      <c r="E204" s="272"/>
      <c r="F204" s="291" t="s">
        <v>49</v>
      </c>
      <c r="G204" s="272"/>
      <c r="H204" s="384" t="s">
        <v>1032</v>
      </c>
      <c r="I204" s="384"/>
      <c r="J204" s="384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973</v>
      </c>
      <c r="D206" s="272"/>
      <c r="E206" s="272"/>
      <c r="F206" s="291" t="s">
        <v>82</v>
      </c>
      <c r="G206" s="272"/>
      <c r="H206" s="384" t="s">
        <v>1033</v>
      </c>
      <c r="I206" s="384"/>
      <c r="J206" s="384"/>
      <c r="K206" s="313"/>
    </row>
    <row r="207" spans="2:11" ht="15" customHeight="1">
      <c r="B207" s="292"/>
      <c r="C207" s="298"/>
      <c r="D207" s="272"/>
      <c r="E207" s="272"/>
      <c r="F207" s="291" t="s">
        <v>870</v>
      </c>
      <c r="G207" s="272"/>
      <c r="H207" s="384" t="s">
        <v>871</v>
      </c>
      <c r="I207" s="384"/>
      <c r="J207" s="384"/>
      <c r="K207" s="313"/>
    </row>
    <row r="208" spans="2:11" ht="15" customHeight="1">
      <c r="B208" s="292"/>
      <c r="C208" s="272"/>
      <c r="D208" s="272"/>
      <c r="E208" s="272"/>
      <c r="F208" s="291" t="s">
        <v>868</v>
      </c>
      <c r="G208" s="272"/>
      <c r="H208" s="384" t="s">
        <v>1034</v>
      </c>
      <c r="I208" s="384"/>
      <c r="J208" s="384"/>
      <c r="K208" s="313"/>
    </row>
    <row r="209" spans="2:11" ht="15" customHeight="1">
      <c r="B209" s="330"/>
      <c r="C209" s="298"/>
      <c r="D209" s="298"/>
      <c r="E209" s="298"/>
      <c r="F209" s="291" t="s">
        <v>872</v>
      </c>
      <c r="G209" s="277"/>
      <c r="H209" s="385" t="s">
        <v>873</v>
      </c>
      <c r="I209" s="385"/>
      <c r="J209" s="385"/>
      <c r="K209" s="331"/>
    </row>
    <row r="210" spans="2:11" ht="15" customHeight="1">
      <c r="B210" s="330"/>
      <c r="C210" s="298"/>
      <c r="D210" s="298"/>
      <c r="E210" s="298"/>
      <c r="F210" s="291" t="s">
        <v>874</v>
      </c>
      <c r="G210" s="277"/>
      <c r="H210" s="385" t="s">
        <v>1035</v>
      </c>
      <c r="I210" s="385"/>
      <c r="J210" s="385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997</v>
      </c>
      <c r="D212" s="298"/>
      <c r="E212" s="298"/>
      <c r="F212" s="291">
        <v>1</v>
      </c>
      <c r="G212" s="277"/>
      <c r="H212" s="385" t="s">
        <v>1036</v>
      </c>
      <c r="I212" s="385"/>
      <c r="J212" s="385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85" t="s">
        <v>1037</v>
      </c>
      <c r="I213" s="385"/>
      <c r="J213" s="385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85" t="s">
        <v>1038</v>
      </c>
      <c r="I214" s="385"/>
      <c r="J214" s="385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85" t="s">
        <v>1039</v>
      </c>
      <c r="I215" s="385"/>
      <c r="J215" s="385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Votavová</cp:lastModifiedBy>
  <dcterms:created xsi:type="dcterms:W3CDTF">2018-05-31T09:12:46Z</dcterms:created>
  <dcterms:modified xsi:type="dcterms:W3CDTF">2018-05-31T09:14:05Z</dcterms:modified>
  <cp:category/>
  <cp:version/>
  <cp:contentType/>
  <cp:contentStatus/>
</cp:coreProperties>
</file>