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01b_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'01 001b_1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'01 001b_1 Pol'!$A$1:$W$38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16" i="1" s="1"/>
  <c r="G41" i="1"/>
  <c r="H41" i="1" s="1"/>
  <c r="I41" i="1" s="1"/>
  <c r="F41" i="1"/>
  <c r="G40" i="1"/>
  <c r="F40" i="1"/>
  <c r="G39" i="1"/>
  <c r="H39" i="1" s="1"/>
  <c r="F39" i="1"/>
  <c r="G37" i="12"/>
  <c r="G8" i="12"/>
  <c r="I8" i="12"/>
  <c r="O8" i="12"/>
  <c r="Q8" i="12"/>
  <c r="G9" i="12"/>
  <c r="M9" i="12" s="1"/>
  <c r="M8" i="12" s="1"/>
  <c r="I9" i="12"/>
  <c r="K9" i="12"/>
  <c r="K8" i="12" s="1"/>
  <c r="O9" i="12"/>
  <c r="Q9" i="12"/>
  <c r="V9" i="12"/>
  <c r="V8" i="12" s="1"/>
  <c r="G14" i="12"/>
  <c r="I14" i="12"/>
  <c r="K14" i="12"/>
  <c r="M14" i="12"/>
  <c r="O14" i="12"/>
  <c r="Q14" i="12"/>
  <c r="V14" i="12"/>
  <c r="G16" i="12"/>
  <c r="O16" i="12"/>
  <c r="G17" i="12"/>
  <c r="M17" i="12" s="1"/>
  <c r="M16" i="12" s="1"/>
  <c r="I17" i="12"/>
  <c r="I16" i="12" s="1"/>
  <c r="K17" i="12"/>
  <c r="K16" i="12" s="1"/>
  <c r="O17" i="12"/>
  <c r="Q17" i="12"/>
  <c r="Q16" i="12" s="1"/>
  <c r="V17" i="12"/>
  <c r="V16" i="12" s="1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2" i="12"/>
  <c r="O22" i="12"/>
  <c r="G23" i="12"/>
  <c r="M23" i="12" s="1"/>
  <c r="M22" i="12" s="1"/>
  <c r="I23" i="12"/>
  <c r="I22" i="12" s="1"/>
  <c r="K23" i="12"/>
  <c r="K22" i="12" s="1"/>
  <c r="O23" i="12"/>
  <c r="Q23" i="12"/>
  <c r="Q22" i="12" s="1"/>
  <c r="V23" i="12"/>
  <c r="V22" i="12" s="1"/>
  <c r="G26" i="12"/>
  <c r="I26" i="12"/>
  <c r="K26" i="12"/>
  <c r="M26" i="12"/>
  <c r="O26" i="12"/>
  <c r="Q26" i="12"/>
  <c r="V26" i="12"/>
  <c r="G30" i="12"/>
  <c r="M30" i="12" s="1"/>
  <c r="M29" i="12" s="1"/>
  <c r="I30" i="12"/>
  <c r="I29" i="12" s="1"/>
  <c r="K30" i="12"/>
  <c r="O30" i="12"/>
  <c r="O29" i="12" s="1"/>
  <c r="Q30" i="12"/>
  <c r="Q29" i="12" s="1"/>
  <c r="V30" i="12"/>
  <c r="G32" i="12"/>
  <c r="M32" i="12" s="1"/>
  <c r="I32" i="12"/>
  <c r="K32" i="12"/>
  <c r="K29" i="12" s="1"/>
  <c r="O32" i="12"/>
  <c r="Q32" i="12"/>
  <c r="V32" i="12"/>
  <c r="V29" i="12" s="1"/>
  <c r="I34" i="12"/>
  <c r="K34" i="12"/>
  <c r="Q34" i="12"/>
  <c r="V34" i="12"/>
  <c r="G35" i="12"/>
  <c r="G34" i="12" s="1"/>
  <c r="I35" i="12"/>
  <c r="K35" i="12"/>
  <c r="M35" i="12"/>
  <c r="M34" i="12" s="1"/>
  <c r="O35" i="12"/>
  <c r="O34" i="12" s="1"/>
  <c r="Q35" i="12"/>
  <c r="V35" i="12"/>
  <c r="AE37" i="12"/>
  <c r="I20" i="1"/>
  <c r="I19" i="1"/>
  <c r="I18" i="1"/>
  <c r="F42" i="1"/>
  <c r="G23" i="1" s="1"/>
  <c r="A23" i="1" s="1"/>
  <c r="A24" i="1" s="1"/>
  <c r="G24" i="1" s="1"/>
  <c r="G42" i="1"/>
  <c r="G25" i="1" s="1"/>
  <c r="A25" i="1" s="1"/>
  <c r="A26" i="1" s="1"/>
  <c r="G26" i="1" s="1"/>
  <c r="H40" i="1"/>
  <c r="I40" i="1" s="1"/>
  <c r="I17" i="1" l="1"/>
  <c r="I21" i="1" s="1"/>
  <c r="I54" i="1"/>
  <c r="I39" i="1"/>
  <c r="I42" i="1" s="1"/>
  <c r="J40" i="1" s="1"/>
  <c r="H42" i="1"/>
  <c r="G28" i="1"/>
  <c r="A27" i="1"/>
  <c r="A29" i="1" s="1"/>
  <c r="G29" i="1" s="1"/>
  <c r="G27" i="1" s="1"/>
  <c r="AF37" i="12"/>
  <c r="G29" i="12"/>
  <c r="J28" i="1"/>
  <c r="J26" i="1"/>
  <c r="G38" i="1"/>
  <c r="F38" i="1"/>
  <c r="H32" i="1"/>
  <c r="J23" i="1"/>
  <c r="J24" i="1"/>
  <c r="J25" i="1"/>
  <c r="J27" i="1"/>
  <c r="E24" i="1"/>
  <c r="E26" i="1"/>
  <c r="J53" i="1" l="1"/>
  <c r="J51" i="1"/>
  <c r="J49" i="1"/>
  <c r="J52" i="1"/>
  <c r="J50" i="1"/>
  <c r="J41" i="1"/>
  <c r="J39" i="1"/>
  <c r="J42" i="1" s="1"/>
  <c r="J5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<sst xmlns="http://schemas.openxmlformats.org/spreadsheetml/2006/main" count="260" uniqueCount="154">
  <si>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</si>
  <si>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</si>
  <si>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</si>
  <si>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</si>
  <si>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</si>
  <si>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</si>
  <si>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</si>
  <si>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</si>
  <si>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</si>
  <si>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</si>
  <si>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</si>
  <si>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</si>
  <si>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</si>
  <si>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</si>
  <si>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</si>
  <si>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</si>
  <si>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</si>
  <si>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</si>
  <si>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</si>
  <si>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</si>
  <si>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</si>
  <si>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</si>
  <si>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</si>
  <si>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</si>
  <si>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</si>
  <si>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</si>
  <si>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</si>
  <si>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</si>
  <si>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</si>
  <si>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</si>
  <si>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</si>
  <si>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</si>
  <si>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</si>
  <si>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</si>
  <si>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</si>
  <si>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</si>
  <si>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</si>
  <si>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</si>
  <si>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</si>
  <si>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</si>
  <si>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</si>
  <si>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</si>
  <si>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</si>
  <si>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</si>
  <si>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ZŠ a PŠ Hustopeče - stavební úpravy pro ZUŠ-stavební řešení, ÚPRAVY dodatek č.1</t>
  </si>
  <si>
    <t>01</t>
  </si>
  <si>
    <t>ZŠ a PŠ Hustopeče - stavební úpravy pro ZUŠ</t>
  </si>
  <si>
    <t>Objekt:</t>
  </si>
  <si>
    <t>Rozpočet:</t>
  </si>
  <si>
    <t>18/001</t>
  </si>
  <si>
    <t>Jihomoravský kraj</t>
  </si>
  <si>
    <t>Žerotínovo náměstí 449/3</t>
  </si>
  <si>
    <t>Brno-Veveří</t>
  </si>
  <si>
    <t>60200</t>
  </si>
  <si>
    <t>70888337</t>
  </si>
  <si>
    <t>CZ70888337</t>
  </si>
  <si>
    <t>Ing. Libor Schwarz</t>
  </si>
  <si>
    <t>Č.p. 39</t>
  </si>
  <si>
    <t>Uherčice</t>
  </si>
  <si>
    <t>69162</t>
  </si>
  <si>
    <t>10563229</t>
  </si>
  <si>
    <t xml:space="preserve">Dle výběrového řízení </t>
  </si>
  <si>
    <t>Stavba</t>
  </si>
  <si>
    <t>001b/1</t>
  </si>
  <si>
    <t>Celkem za stavbu</t>
  </si>
  <si>
    <t>CZK</t>
  </si>
  <si>
    <t>Rekapitulace dílů</t>
  </si>
  <si>
    <t>Typ dílu</t>
  </si>
  <si>
    <t>2</t>
  </si>
  <si>
    <t>Základy a zvláštní zakládání</t>
  </si>
  <si>
    <t>766</t>
  </si>
  <si>
    <t>Konstrukce truhlářské</t>
  </si>
  <si>
    <t>771</t>
  </si>
  <si>
    <t>Podlahy z dlaždic a obklady</t>
  </si>
  <si>
    <t>776</t>
  </si>
  <si>
    <t>Podlahy povlakové</t>
  </si>
  <si>
    <t>799a</t>
  </si>
  <si>
    <t>Vybavení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</si>
  <si>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</si>
  <si>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</si>
  <si>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</si>
  <si>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</si>
  <si>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</si>
  <si>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</si>
  <si>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</si>
  <si>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</si>
  <si>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</si>
  <si>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</si>
  <si>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</si>
  <si>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</si>
  <si>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</si>
  <si>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</si>
  <si>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</si>
  <si>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</si>
  <si>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</si>
  <si>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</si>
  <si>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</si>
  <si>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</si>
  <si>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</si>
  <si>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</si>
  <si>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</si>
  <si>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</si>
  <si>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</si>
  <si>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</si>
  <si>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</si>
  <si>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</si>
  <si>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</si>
  <si>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213151121R00</t>
  </si>
  <si>
    <t>Montáž vsakovacích nádrží položení geotextílie</t>
  </si>
  <si>
    <t>m2</t>
  </si>
  <si>
    <t>827-1</t>
  </si>
  <si>
    <t>RTS 18/ I</t>
  </si>
  <si>
    <t>RTS 17/ II</t>
  </si>
  <si>
    <t>POL1_</t>
  </si>
  <si>
    <t xml:space="preserve">zpevněná plocha : </t>
  </si>
  <si>
    <t>VV</t>
  </si>
  <si>
    <t>12,528*1,81</t>
  </si>
  <si>
    <t>1,73*0,28</t>
  </si>
  <si>
    <t>4,54*1,66</t>
  </si>
  <si>
    <t>69366055R</t>
  </si>
  <si>
    <t>geotextilie PP; funkce drenážní, separační, výztužná, filtrační; plošná hmotnost 300 g/m2; tl. při 2 kPa 3,90 mm</t>
  </si>
  <si>
    <t>SPCM</t>
  </si>
  <si>
    <t>POL3_</t>
  </si>
  <si>
    <t>30,69648*1,15</t>
  </si>
  <si>
    <t>766670021R00</t>
  </si>
  <si>
    <t>Montáž obložkové zárubně a dveřního křídla kliky a štítku</t>
  </si>
  <si>
    <t>kus</t>
  </si>
  <si>
    <t>800-766</t>
  </si>
  <si>
    <t>54914620R</t>
  </si>
  <si>
    <t>kování interiérové kliky se štíty pro klíč; povrch - kliky pochromované; povrch - štíty leštěná nerez</t>
  </si>
  <si>
    <t>61165402R</t>
  </si>
  <si>
    <t>dveře vnitřní š = 800 mm; h = 1 970,0 mm; profilované; otevíravé; počet křídel 1; plné; povrch. úprava laminát CPL; dekor dub, buk, olše, javor, hruška, teak, wenge</t>
  </si>
  <si>
    <t xml:space="preserve">D4/P : </t>
  </si>
  <si>
    <t>2,0</t>
  </si>
  <si>
    <t>585820102R</t>
  </si>
  <si>
    <t>malta lepicí flexibilní, zpevněná vlákny; cementová; pro interier i exterier; mrazuvzdorná; vodě odolná</t>
  </si>
  <si>
    <t>kg</t>
  </si>
  <si>
    <t xml:space="preserve">sokl : </t>
  </si>
  <si>
    <t>93,6*0,1*3,0*1,07</t>
  </si>
  <si>
    <t>597642030R</t>
  </si>
  <si>
    <t>dlažba keramická š = 300 mm; l = 300 mm; h = 9,0 mm; povrch matný; pro interiér i exteriér</t>
  </si>
  <si>
    <t>93,6*0,1*1,07</t>
  </si>
  <si>
    <t>28412331R</t>
  </si>
  <si>
    <t>podlahovina PVC v rolích; š = 2 000,0 mm; l = 15 000 mm; tl. 2,50 mm; heterogenní; povrch. úprava polyuretan; protiskluzná; oblast komerční, průmyslová</t>
  </si>
  <si>
    <t>(251,59-68,93)*1,07</t>
  </si>
  <si>
    <t>28412361R</t>
  </si>
  <si>
    <t>podlahovina PVC s výzt. vrstvou; v rolích; š = 2 000,0 mm; l = 20 500 mm; tl. 3,45 mm; povrch. úprava polyuretan; pro sportovní účely; oblast komerční, průmyslová</t>
  </si>
  <si>
    <t>-(251,59-68,93)*1,07</t>
  </si>
  <si>
    <t>799100</t>
  </si>
  <si>
    <t>M+D žebřiny 300x100cm lakované</t>
  </si>
  <si>
    <t>Vlastní</t>
  </si>
  <si>
    <t>Indiv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</si>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</sst>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mVQEupOTTk/vjL2NfvV8w0P1V8/VSehK+JWMdQuVpauSng0IIGRxOGNsjlx6RP7MffnLGFmjx1E5v0tpzdhCHg==" saltValue="+w1JaE8n+5Uo8K9pPp1R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203" t="s">
        <v>41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3"/>
      <c r="B2" s="77" t="s">
        <v>22</v>
      </c>
      <c r="C2" s="78"/>
      <c r="D2" s="79" t="s">
        <v>49</v>
      </c>
      <c r="E2" s="212" t="s">
        <v>46</v>
      </c>
      <c r="F2" s="213"/>
      <c r="G2" s="213"/>
      <c r="H2" s="213"/>
      <c r="I2" s="213"/>
      <c r="J2" s="214"/>
      <c r="O2" s="2"/>
    </row>
    <row r="3" spans="1:15" ht="27" customHeight="1" x14ac:dyDescent="0.2">
      <c r="A3" s="3"/>
      <c r="B3" s="80" t="s">
        <v>47</v>
      </c>
      <c r="C3" s="78"/>
      <c r="D3" s="81" t="s">
        <v>45</v>
      </c>
      <c r="E3" s="215" t="s">
        <v>46</v>
      </c>
      <c r="F3" s="216"/>
      <c r="G3" s="216"/>
      <c r="H3" s="216"/>
      <c r="I3" s="216"/>
      <c r="J3" s="217"/>
    </row>
    <row r="4" spans="1:15" ht="23.25" customHeight="1" x14ac:dyDescent="0.2">
      <c r="A4" s="74">
        <v>867</v>
      </c>
      <c r="B4" s="82" t="s">
        <v>48</v>
      </c>
      <c r="C4" s="83"/>
      <c r="D4" s="84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">
      <c r="A5" s="3"/>
      <c r="B5" s="42" t="s">
        <v>42</v>
      </c>
      <c r="C5" s="4"/>
      <c r="D5" s="85" t="s">
        <v>50</v>
      </c>
      <c r="E5" s="24"/>
      <c r="F5" s="24"/>
      <c r="G5" s="24"/>
      <c r="H5" s="26" t="s">
        <v>40</v>
      </c>
      <c r="I5" s="85" t="s">
        <v>54</v>
      </c>
      <c r="J5" s="10"/>
    </row>
    <row r="6" spans="1:15" ht="15.75" customHeight="1" x14ac:dyDescent="0.2">
      <c r="A6" s="3"/>
      <c r="B6" s="37"/>
      <c r="C6" s="24"/>
      <c r="D6" s="85" t="s">
        <v>51</v>
      </c>
      <c r="E6" s="24"/>
      <c r="F6" s="24"/>
      <c r="G6" s="24"/>
      <c r="H6" s="26" t="s">
        <v>34</v>
      </c>
      <c r="I6" s="85" t="s">
        <v>55</v>
      </c>
      <c r="J6" s="10"/>
    </row>
    <row r="7" spans="1:15" ht="15.75" customHeight="1" x14ac:dyDescent="0.2">
      <c r="A7" s="3"/>
      <c r="B7" s="38"/>
      <c r="C7" s="25"/>
      <c r="D7" s="75" t="s">
        <v>53</v>
      </c>
      <c r="E7" s="86" t="s">
        <v>52</v>
      </c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76" t="s">
        <v>56</v>
      </c>
      <c r="E8" s="4"/>
      <c r="F8" s="4"/>
      <c r="G8" s="41"/>
      <c r="H8" s="26" t="s">
        <v>40</v>
      </c>
      <c r="I8" s="85" t="s">
        <v>60</v>
      </c>
      <c r="J8" s="10"/>
    </row>
    <row r="9" spans="1:15" ht="15.75" hidden="1" customHeight="1" x14ac:dyDescent="0.2">
      <c r="A9" s="3"/>
      <c r="B9" s="3"/>
      <c r="C9" s="4"/>
      <c r="D9" s="76" t="s">
        <v>57</v>
      </c>
      <c r="E9" s="4"/>
      <c r="F9" s="4"/>
      <c r="G9" s="41"/>
      <c r="H9" s="26" t="s">
        <v>34</v>
      </c>
      <c r="I9" s="30"/>
      <c r="J9" s="10"/>
    </row>
    <row r="10" spans="1:15" ht="15.75" hidden="1" customHeight="1" x14ac:dyDescent="0.2">
      <c r="A10" s="3"/>
      <c r="B10" s="47"/>
      <c r="C10" s="25"/>
      <c r="D10" s="88" t="s">
        <v>59</v>
      </c>
      <c r="E10" s="87" t="s">
        <v>58</v>
      </c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19" t="s">
        <v>61</v>
      </c>
      <c r="E11" s="219"/>
      <c r="F11" s="219"/>
      <c r="G11" s="219"/>
      <c r="H11" s="26" t="s">
        <v>40</v>
      </c>
      <c r="I11" s="90"/>
      <c r="J11" s="10"/>
    </row>
    <row r="12" spans="1:15" ht="15.75" customHeight="1" x14ac:dyDescent="0.2">
      <c r="A12" s="3"/>
      <c r="B12" s="37"/>
      <c r="C12" s="24"/>
      <c r="D12" s="224"/>
      <c r="E12" s="224"/>
      <c r="F12" s="224"/>
      <c r="G12" s="224"/>
      <c r="H12" s="26" t="s">
        <v>34</v>
      </c>
      <c r="I12" s="90"/>
      <c r="J12" s="10"/>
    </row>
    <row r="13" spans="1:15" ht="15.75" customHeight="1" x14ac:dyDescent="0.2">
      <c r="A13" s="3"/>
      <c r="B13" s="38"/>
      <c r="C13" s="25"/>
      <c r="D13" s="89"/>
      <c r="E13" s="228"/>
      <c r="F13" s="229"/>
      <c r="G13" s="229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18"/>
      <c r="F15" s="218"/>
      <c r="G15" s="220"/>
      <c r="H15" s="220"/>
      <c r="I15" s="220" t="s">
        <v>29</v>
      </c>
      <c r="J15" s="221"/>
    </row>
    <row r="16" spans="1:15" ht="23.25" customHeight="1" x14ac:dyDescent="0.2">
      <c r="A16" s="142" t="s">
        <v>24</v>
      </c>
      <c r="B16" s="52" t="s">
        <v>24</v>
      </c>
      <c r="C16" s="53"/>
      <c r="D16" s="54"/>
      <c r="E16" s="209"/>
      <c r="F16" s="210"/>
      <c r="G16" s="209"/>
      <c r="H16" s="210"/>
      <c r="I16" s="209">
        <f>SUMIF(F49:F53,A16,I49:I53)+SUMIF(F49:F53,"PSU",I49:I53)</f>
        <v>0</v>
      </c>
      <c r="J16" s="211"/>
    </row>
    <row r="17" spans="1:10" ht="23.25" customHeight="1" x14ac:dyDescent="0.2">
      <c r="A17" s="142" t="s">
        <v>25</v>
      </c>
      <c r="B17" s="52" t="s">
        <v>25</v>
      </c>
      <c r="C17" s="53"/>
      <c r="D17" s="54"/>
      <c r="E17" s="209"/>
      <c r="F17" s="210"/>
      <c r="G17" s="209"/>
      <c r="H17" s="210"/>
      <c r="I17" s="209">
        <f>SUMIF(F49:F53,A17,I49:I53)</f>
        <v>0</v>
      </c>
      <c r="J17" s="211"/>
    </row>
    <row r="18" spans="1:10" ht="23.25" customHeight="1" x14ac:dyDescent="0.2">
      <c r="A18" s="142" t="s">
        <v>26</v>
      </c>
      <c r="B18" s="52" t="s">
        <v>26</v>
      </c>
      <c r="C18" s="53"/>
      <c r="D18" s="54"/>
      <c r="E18" s="209"/>
      <c r="F18" s="210"/>
      <c r="G18" s="209"/>
      <c r="H18" s="210"/>
      <c r="I18" s="209">
        <f>SUMIF(F49:F53,A18,I49:I53)</f>
        <v>0</v>
      </c>
      <c r="J18" s="211"/>
    </row>
    <row r="19" spans="1:10" ht="23.25" customHeight="1" x14ac:dyDescent="0.2">
      <c r="A19" s="142" t="s">
        <v>78</v>
      </c>
      <c r="B19" s="52" t="s">
        <v>27</v>
      </c>
      <c r="C19" s="53"/>
      <c r="D19" s="54"/>
      <c r="E19" s="209"/>
      <c r="F19" s="210"/>
      <c r="G19" s="209"/>
      <c r="H19" s="210"/>
      <c r="I19" s="209">
        <f>SUMIF(F49:F53,A19,I49:I53)</f>
        <v>0</v>
      </c>
      <c r="J19" s="211"/>
    </row>
    <row r="20" spans="1:10" ht="23.25" customHeight="1" x14ac:dyDescent="0.2">
      <c r="A20" s="142" t="s">
        <v>79</v>
      </c>
      <c r="B20" s="52" t="s">
        <v>28</v>
      </c>
      <c r="C20" s="53"/>
      <c r="D20" s="54"/>
      <c r="E20" s="209"/>
      <c r="F20" s="210"/>
      <c r="G20" s="209"/>
      <c r="H20" s="210"/>
      <c r="I20" s="209">
        <f>SUMIF(F49:F53,A20,I49:I53)</f>
        <v>0</v>
      </c>
      <c r="J20" s="211"/>
    </row>
    <row r="21" spans="1:10" ht="23.25" customHeight="1" x14ac:dyDescent="0.2">
      <c r="A21" s="3"/>
      <c r="B21" s="69" t="s">
        <v>29</v>
      </c>
      <c r="C21" s="70"/>
      <c r="D21" s="71"/>
      <c r="E21" s="222"/>
      <c r="F21" s="223"/>
      <c r="G21" s="222"/>
      <c r="H21" s="223"/>
      <c r="I21" s="222">
        <f>SUM(I16:J20)</f>
        <v>0</v>
      </c>
      <c r="J21" s="235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33">
        <f>ZakladDPHSniVypocet</f>
        <v>0</v>
      </c>
      <c r="H23" s="234"/>
      <c r="I23" s="234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31">
        <f>IF(A24&gt;50, ROUNDUP(A23, 0), ROUNDDOWN(A23, 0))</f>
        <v>0</v>
      </c>
      <c r="H24" s="232"/>
      <c r="I24" s="232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33">
        <f>ZakladDPHZaklVypocet</f>
        <v>0</v>
      </c>
      <c r="H25" s="234"/>
      <c r="I25" s="234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06">
        <f>IF(A26&gt;50, ROUNDUP(A25, 0), ROUNDDOWN(A25, 0))</f>
        <v>0</v>
      </c>
      <c r="H26" s="207"/>
      <c r="I26" s="207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08">
        <f>CenaCelkem-(ZakladDPHSni+DPHSni+ZakladDPHZakl+DPHZakl)</f>
        <v>0</v>
      </c>
      <c r="H27" s="208"/>
      <c r="I27" s="208"/>
      <c r="J27" s="58" t="str">
        <f t="shared" si="0"/>
        <v>CZK</v>
      </c>
    </row>
    <row r="28" spans="1:10" ht="27.75" hidden="1" customHeight="1" thickBot="1" x14ac:dyDescent="0.25">
      <c r="A28" s="3"/>
      <c r="B28" s="119" t="s">
        <v>23</v>
      </c>
      <c r="C28" s="120"/>
      <c r="D28" s="120"/>
      <c r="E28" s="121"/>
      <c r="F28" s="122"/>
      <c r="G28" s="237">
        <f>ZakladDPHSniVypocet+ZakladDPHZaklVypocet</f>
        <v>0</v>
      </c>
      <c r="H28" s="237"/>
      <c r="I28" s="237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35</v>
      </c>
      <c r="C29" s="124"/>
      <c r="D29" s="124"/>
      <c r="E29" s="124"/>
      <c r="F29" s="124"/>
      <c r="G29" s="236">
        <f>IF(A29&gt;50, ROUNDUP(A27, 0), ROUNDDOWN(A27, 0))</f>
        <v>0</v>
      </c>
      <c r="H29" s="236"/>
      <c r="I29" s="236"/>
      <c r="J29" s="125" t="s">
        <v>65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43255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38"/>
      <c r="E34" s="239"/>
      <c r="F34" s="29"/>
      <c r="G34" s="238"/>
      <c r="H34" s="239"/>
      <c r="I34" s="239"/>
      <c r="J34" s="34"/>
    </row>
    <row r="35" spans="1:10" ht="12.75" customHeight="1" x14ac:dyDescent="0.2">
      <c r="A35" s="3"/>
      <c r="B35" s="3"/>
      <c r="C35" s="4"/>
      <c r="D35" s="230" t="s">
        <v>2</v>
      </c>
      <c r="E35" s="230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62</v>
      </c>
      <c r="C39" s="196"/>
      <c r="D39" s="197"/>
      <c r="E39" s="197"/>
      <c r="F39" s="106">
        <f>'01 001b_1 Pol'!AE37</f>
        <v>0</v>
      </c>
      <c r="G39" s="107">
        <f>'01 001b_1 Pol'!AF37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198" t="s">
        <v>46</v>
      </c>
      <c r="D40" s="199"/>
      <c r="E40" s="199"/>
      <c r="F40" s="111">
        <f>'01 001b_1 Pol'!AE37</f>
        <v>0</v>
      </c>
      <c r="G40" s="112">
        <f>'01 001b_1 Pol'!AF37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63</v>
      </c>
      <c r="C41" s="196" t="s">
        <v>44</v>
      </c>
      <c r="D41" s="197"/>
      <c r="E41" s="197"/>
      <c r="F41" s="115">
        <f>'01 001b_1 Pol'!AE37</f>
        <v>0</v>
      </c>
      <c r="G41" s="108">
        <f>'01 001b_1 Pol'!AF37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200" t="s">
        <v>64</v>
      </c>
      <c r="C42" s="201"/>
      <c r="D42" s="201"/>
      <c r="E42" s="202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66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67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68</v>
      </c>
      <c r="C49" s="194" t="s">
        <v>69</v>
      </c>
      <c r="D49" s="195"/>
      <c r="E49" s="195"/>
      <c r="F49" s="138" t="s">
        <v>24</v>
      </c>
      <c r="G49" s="139"/>
      <c r="H49" s="139"/>
      <c r="I49" s="139">
        <f>'01 001b_1 Pol'!G8</f>
        <v>0</v>
      </c>
      <c r="J49" s="136" t="str">
        <f>IF(I54=0,"",I49/I54*100)</f>
        <v/>
      </c>
    </row>
    <row r="50" spans="1:10" ht="25.5" customHeight="1" x14ac:dyDescent="0.2">
      <c r="A50" s="128"/>
      <c r="B50" s="133" t="s">
        <v>70</v>
      </c>
      <c r="C50" s="194" t="s">
        <v>71</v>
      </c>
      <c r="D50" s="195"/>
      <c r="E50" s="195"/>
      <c r="F50" s="138" t="s">
        <v>25</v>
      </c>
      <c r="G50" s="139"/>
      <c r="H50" s="139"/>
      <c r="I50" s="139">
        <f>'01 001b_1 Pol'!G16</f>
        <v>0</v>
      </c>
      <c r="J50" s="136" t="str">
        <f>IF(I54=0,"",I50/I54*100)</f>
        <v/>
      </c>
    </row>
    <row r="51" spans="1:10" ht="25.5" customHeight="1" x14ac:dyDescent="0.2">
      <c r="A51" s="128"/>
      <c r="B51" s="133" t="s">
        <v>72</v>
      </c>
      <c r="C51" s="194" t="s">
        <v>73</v>
      </c>
      <c r="D51" s="195"/>
      <c r="E51" s="195"/>
      <c r="F51" s="138" t="s">
        <v>25</v>
      </c>
      <c r="G51" s="139"/>
      <c r="H51" s="139"/>
      <c r="I51" s="139">
        <f>'01 001b_1 Pol'!G22</f>
        <v>0</v>
      </c>
      <c r="J51" s="136" t="str">
        <f>IF(I54=0,"",I51/I54*100)</f>
        <v/>
      </c>
    </row>
    <row r="52" spans="1:10" ht="25.5" customHeight="1" x14ac:dyDescent="0.2">
      <c r="A52" s="128"/>
      <c r="B52" s="133" t="s">
        <v>74</v>
      </c>
      <c r="C52" s="194" t="s">
        <v>75</v>
      </c>
      <c r="D52" s="195"/>
      <c r="E52" s="195"/>
      <c r="F52" s="138" t="s">
        <v>25</v>
      </c>
      <c r="G52" s="139"/>
      <c r="H52" s="139"/>
      <c r="I52" s="139">
        <f>'01 001b_1 Pol'!G29</f>
        <v>0</v>
      </c>
      <c r="J52" s="136" t="str">
        <f>IF(I54=0,"",I52/I54*100)</f>
        <v/>
      </c>
    </row>
    <row r="53" spans="1:10" ht="25.5" customHeight="1" x14ac:dyDescent="0.2">
      <c r="A53" s="128"/>
      <c r="B53" s="133" t="s">
        <v>76</v>
      </c>
      <c r="C53" s="194" t="s">
        <v>77</v>
      </c>
      <c r="D53" s="195"/>
      <c r="E53" s="195"/>
      <c r="F53" s="138" t="s">
        <v>25</v>
      </c>
      <c r="G53" s="139"/>
      <c r="H53" s="139"/>
      <c r="I53" s="139">
        <f>'01 001b_1 Pol'!G34</f>
        <v>0</v>
      </c>
      <c r="J53" s="136" t="str">
        <f>IF(I54=0,"",I53/I54*100)</f>
        <v/>
      </c>
    </row>
    <row r="54" spans="1:10" ht="25.5" customHeight="1" x14ac:dyDescent="0.2">
      <c r="A54" s="129"/>
      <c r="B54" s="134" t="s">
        <v>1</v>
      </c>
      <c r="C54" s="134"/>
      <c r="D54" s="135"/>
      <c r="E54" s="135"/>
      <c r="F54" s="140"/>
      <c r="G54" s="141"/>
      <c r="H54" s="141"/>
      <c r="I54" s="141">
        <f>SUM(I49:I53)</f>
        <v>0</v>
      </c>
      <c r="J54" s="137">
        <f>SUM(J49:J53)</f>
        <v>0</v>
      </c>
    </row>
    <row r="55" spans="1:10" x14ac:dyDescent="0.2">
      <c r="F55" s="93"/>
      <c r="G55" s="92"/>
      <c r="H55" s="93"/>
      <c r="I55" s="92"/>
      <c r="J55" s="94"/>
    </row>
    <row r="56" spans="1:10" x14ac:dyDescent="0.2">
      <c r="F56" s="93"/>
      <c r="G56" s="92"/>
      <c r="H56" s="93"/>
      <c r="I56" s="92"/>
      <c r="J56" s="94"/>
    </row>
    <row r="57" spans="1:10" x14ac:dyDescent="0.2">
      <c r="F57" s="93"/>
      <c r="G57" s="92"/>
      <c r="H57" s="93"/>
      <c r="I57" s="92"/>
      <c r="J57" s="94"/>
    </row>
  </sheetData>
  <sheetProtection algorithmName="SHA-512" hashValue="VzZkfRRGCbjd4Sf2fgVs9mFKj3e6u0ZiHjDAknEs+71Z6fcbNBR63eVzxY0Dm0tqUeXmBRqtlK50MAwXleUS6g==" saltValue="PZo5tt5/Nni+NAHk2mOjU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3" t="s">
        <v>7</v>
      </c>
      <c r="B2" s="72"/>
      <c r="C2" s="242"/>
      <c r="D2" s="242"/>
      <c r="E2" s="242"/>
      <c r="F2" s="242"/>
      <c r="G2" s="243"/>
    </row>
    <row r="3" spans="1:7" ht="24.95" customHeight="1" x14ac:dyDescent="0.2">
      <c r="A3" s="73" t="s">
        <v>8</v>
      </c>
      <c r="B3" s="72"/>
      <c r="C3" s="242"/>
      <c r="D3" s="242"/>
      <c r="E3" s="242"/>
      <c r="F3" s="242"/>
      <c r="G3" s="243"/>
    </row>
    <row r="4" spans="1:7" ht="24.95" customHeight="1" x14ac:dyDescent="0.2">
      <c r="A4" s="73" t="s">
        <v>9</v>
      </c>
      <c r="B4" s="72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sheetProtection algorithmName="SHA-512" hashValue="LzLw68xi2zysUESaZwC8nkH+LcnrFG4uAfsL9iohp3si7g5dn1qwYba3OaxRJX1/t7S/Z4Dfe7xsURIdD2hzDw==" saltValue="S89YuiLaeTm3fJLUvXJA3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80</v>
      </c>
      <c r="B1" s="244"/>
      <c r="C1" s="244"/>
      <c r="D1" s="244"/>
      <c r="E1" s="244"/>
      <c r="F1" s="244"/>
      <c r="G1" s="244"/>
      <c r="AG1" t="s">
        <v>81</v>
      </c>
    </row>
    <row r="2" spans="1:60" ht="24.95" customHeight="1" x14ac:dyDescent="0.2">
      <c r="A2" s="144" t="s">
        <v>7</v>
      </c>
      <c r="B2" s="72" t="s">
        <v>49</v>
      </c>
      <c r="C2" s="245" t="s">
        <v>46</v>
      </c>
      <c r="D2" s="246"/>
      <c r="E2" s="246"/>
      <c r="F2" s="246"/>
      <c r="G2" s="247"/>
      <c r="AG2" t="s">
        <v>82</v>
      </c>
    </row>
    <row r="3" spans="1:60" ht="24.95" customHeight="1" x14ac:dyDescent="0.2">
      <c r="A3" s="144" t="s">
        <v>8</v>
      </c>
      <c r="B3" s="72" t="s">
        <v>45</v>
      </c>
      <c r="C3" s="245" t="s">
        <v>46</v>
      </c>
      <c r="D3" s="246"/>
      <c r="E3" s="246"/>
      <c r="F3" s="246"/>
      <c r="G3" s="247"/>
      <c r="AC3" s="91" t="s">
        <v>82</v>
      </c>
      <c r="AG3" t="s">
        <v>83</v>
      </c>
    </row>
    <row r="4" spans="1:60" ht="24.95" customHeight="1" x14ac:dyDescent="0.2">
      <c r="A4" s="145" t="s">
        <v>9</v>
      </c>
      <c r="B4" s="146" t="s">
        <v>63</v>
      </c>
      <c r="C4" s="248" t="s">
        <v>44</v>
      </c>
      <c r="D4" s="249"/>
      <c r="E4" s="249"/>
      <c r="F4" s="249"/>
      <c r="G4" s="250"/>
      <c r="AG4" t="s">
        <v>84</v>
      </c>
    </row>
    <row r="5" spans="1:60" x14ac:dyDescent="0.2">
      <c r="D5" s="143"/>
    </row>
    <row r="6" spans="1:60" ht="38.25" x14ac:dyDescent="0.2">
      <c r="A6" s="148" t="s">
        <v>85</v>
      </c>
      <c r="B6" s="150" t="s">
        <v>86</v>
      </c>
      <c r="C6" s="150" t="s">
        <v>87</v>
      </c>
      <c r="D6" s="149" t="s">
        <v>88</v>
      </c>
      <c r="E6" s="148" t="s">
        <v>89</v>
      </c>
      <c r="F6" s="147" t="s">
        <v>90</v>
      </c>
      <c r="G6" s="148" t="s">
        <v>29</v>
      </c>
      <c r="H6" s="151" t="s">
        <v>30</v>
      </c>
      <c r="I6" s="151" t="s">
        <v>91</v>
      </c>
      <c r="J6" s="151" t="s">
        <v>31</v>
      </c>
      <c r="K6" s="151" t="s">
        <v>92</v>
      </c>
      <c r="L6" s="151" t="s">
        <v>93</v>
      </c>
      <c r="M6" s="151" t="s">
        <v>94</v>
      </c>
      <c r="N6" s="151" t="s">
        <v>95</v>
      </c>
      <c r="O6" s="151" t="s">
        <v>96</v>
      </c>
      <c r="P6" s="151" t="s">
        <v>97</v>
      </c>
      <c r="Q6" s="151" t="s">
        <v>98</v>
      </c>
      <c r="R6" s="151" t="s">
        <v>99</v>
      </c>
      <c r="S6" s="151" t="s">
        <v>100</v>
      </c>
      <c r="T6" s="151" t="s">
        <v>101</v>
      </c>
      <c r="U6" s="151" t="s">
        <v>102</v>
      </c>
      <c r="V6" s="151" t="s">
        <v>103</v>
      </c>
      <c r="W6" s="151" t="s">
        <v>104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5" t="s">
        <v>105</v>
      </c>
      <c r="B8" s="166" t="s">
        <v>68</v>
      </c>
      <c r="C8" s="186" t="s">
        <v>69</v>
      </c>
      <c r="D8" s="167"/>
      <c r="E8" s="168"/>
      <c r="F8" s="169"/>
      <c r="G8" s="169">
        <f>SUMIF(AG9:AG15,"&lt;&gt;NOR",G9:G15)</f>
        <v>0</v>
      </c>
      <c r="H8" s="169"/>
      <c r="I8" s="169">
        <f>SUM(I9:I15)</f>
        <v>0</v>
      </c>
      <c r="J8" s="169"/>
      <c r="K8" s="169">
        <f>SUM(K9:K15)</f>
        <v>0</v>
      </c>
      <c r="L8" s="169"/>
      <c r="M8" s="169">
        <f>SUM(M9:M15)</f>
        <v>0</v>
      </c>
      <c r="N8" s="169"/>
      <c r="O8" s="169">
        <f>SUM(O9:O15)</f>
        <v>0.01</v>
      </c>
      <c r="P8" s="169"/>
      <c r="Q8" s="169">
        <f>SUM(Q9:Q15)</f>
        <v>0</v>
      </c>
      <c r="R8" s="169"/>
      <c r="S8" s="169"/>
      <c r="T8" s="170"/>
      <c r="U8" s="164"/>
      <c r="V8" s="164">
        <f>SUM(V9:V15)</f>
        <v>1.84</v>
      </c>
      <c r="W8" s="164"/>
      <c r="AG8" t="s">
        <v>106</v>
      </c>
    </row>
    <row r="9" spans="1:60" outlineLevel="1" x14ac:dyDescent="0.2">
      <c r="A9" s="171">
        <v>1</v>
      </c>
      <c r="B9" s="172" t="s">
        <v>107</v>
      </c>
      <c r="C9" s="187" t="s">
        <v>108</v>
      </c>
      <c r="D9" s="173" t="s">
        <v>109</v>
      </c>
      <c r="E9" s="174">
        <v>30.696480000000001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4.0000000000000003E-5</v>
      </c>
      <c r="O9" s="176">
        <f>ROUND(E9*N9,2)</f>
        <v>0</v>
      </c>
      <c r="P9" s="176">
        <v>0</v>
      </c>
      <c r="Q9" s="176">
        <f>ROUND(E9*P9,2)</f>
        <v>0</v>
      </c>
      <c r="R9" s="176" t="s">
        <v>110</v>
      </c>
      <c r="S9" s="176" t="s">
        <v>111</v>
      </c>
      <c r="T9" s="177" t="s">
        <v>112</v>
      </c>
      <c r="U9" s="161">
        <v>6.0000000000000005E-2</v>
      </c>
      <c r="V9" s="161">
        <f>ROUND(E9*U9,2)</f>
        <v>1.84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88" t="s">
        <v>114</v>
      </c>
      <c r="D10" s="162"/>
      <c r="E10" s="163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115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59"/>
      <c r="B11" s="160"/>
      <c r="C11" s="188" t="s">
        <v>116</v>
      </c>
      <c r="D11" s="162"/>
      <c r="E11" s="163">
        <v>22.675680000000003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115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88" t="s">
        <v>117</v>
      </c>
      <c r="D12" s="162"/>
      <c r="E12" s="163">
        <v>0.48440000000000005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115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88" t="s">
        <v>118</v>
      </c>
      <c r="D13" s="162"/>
      <c r="E13" s="163">
        <v>7.5364000000000004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115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71">
        <v>2</v>
      </c>
      <c r="B14" s="172" t="s">
        <v>119</v>
      </c>
      <c r="C14" s="187" t="s">
        <v>120</v>
      </c>
      <c r="D14" s="173" t="s">
        <v>109</v>
      </c>
      <c r="E14" s="174">
        <v>35.30095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3.0000000000000003E-4</v>
      </c>
      <c r="O14" s="176">
        <f>ROUND(E14*N14,2)</f>
        <v>0.01</v>
      </c>
      <c r="P14" s="176">
        <v>0</v>
      </c>
      <c r="Q14" s="176">
        <f>ROUND(E14*P14,2)</f>
        <v>0</v>
      </c>
      <c r="R14" s="176" t="s">
        <v>121</v>
      </c>
      <c r="S14" s="176" t="s">
        <v>111</v>
      </c>
      <c r="T14" s="177" t="s">
        <v>112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88" t="s">
        <v>123</v>
      </c>
      <c r="D15" s="162"/>
      <c r="E15" s="163">
        <v>35.30095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115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x14ac:dyDescent="0.2">
      <c r="A16" s="165" t="s">
        <v>105</v>
      </c>
      <c r="B16" s="166" t="s">
        <v>70</v>
      </c>
      <c r="C16" s="186" t="s">
        <v>71</v>
      </c>
      <c r="D16" s="167"/>
      <c r="E16" s="168"/>
      <c r="F16" s="169"/>
      <c r="G16" s="169">
        <f>SUMIF(AG17:AG21,"&lt;&gt;NOR",G17:G21)</f>
        <v>0</v>
      </c>
      <c r="H16" s="169"/>
      <c r="I16" s="169">
        <f>SUM(I17:I21)</f>
        <v>0</v>
      </c>
      <c r="J16" s="169"/>
      <c r="K16" s="169">
        <f>SUM(K17:K21)</f>
        <v>0</v>
      </c>
      <c r="L16" s="169"/>
      <c r="M16" s="169">
        <f>SUM(M17:M21)</f>
        <v>0</v>
      </c>
      <c r="N16" s="169"/>
      <c r="O16" s="169">
        <f>SUM(O17:O21)</f>
        <v>7.0000000000000007E-2</v>
      </c>
      <c r="P16" s="169"/>
      <c r="Q16" s="169">
        <f>SUM(Q17:Q21)</f>
        <v>0</v>
      </c>
      <c r="R16" s="169"/>
      <c r="S16" s="169"/>
      <c r="T16" s="170"/>
      <c r="U16" s="164"/>
      <c r="V16" s="164">
        <f>SUM(V17:V21)</f>
        <v>1.55</v>
      </c>
      <c r="W16" s="164"/>
      <c r="AG16" t="s">
        <v>106</v>
      </c>
    </row>
    <row r="17" spans="1:60" outlineLevel="1" x14ac:dyDescent="0.2">
      <c r="A17" s="178">
        <v>3</v>
      </c>
      <c r="B17" s="179" t="s">
        <v>124</v>
      </c>
      <c r="C17" s="189" t="s">
        <v>125</v>
      </c>
      <c r="D17" s="180" t="s">
        <v>126</v>
      </c>
      <c r="E17" s="181">
        <v>2</v>
      </c>
      <c r="F17" s="182"/>
      <c r="G17" s="183">
        <f>ROUND(E17*F17,2)</f>
        <v>0</v>
      </c>
      <c r="H17" s="182"/>
      <c r="I17" s="183">
        <f>ROUND(E17*H17,2)</f>
        <v>0</v>
      </c>
      <c r="J17" s="182"/>
      <c r="K17" s="183">
        <f>ROUND(E17*J17,2)</f>
        <v>0</v>
      </c>
      <c r="L17" s="183">
        <v>21</v>
      </c>
      <c r="M17" s="183">
        <f>G17*(1+L17/100)</f>
        <v>0</v>
      </c>
      <c r="N17" s="183">
        <v>0</v>
      </c>
      <c r="O17" s="183">
        <f>ROUND(E17*N17,2)</f>
        <v>0</v>
      </c>
      <c r="P17" s="183">
        <v>0</v>
      </c>
      <c r="Q17" s="183">
        <f>ROUND(E17*P17,2)</f>
        <v>0</v>
      </c>
      <c r="R17" s="183" t="s">
        <v>127</v>
      </c>
      <c r="S17" s="183" t="s">
        <v>111</v>
      </c>
      <c r="T17" s="184" t="s">
        <v>112</v>
      </c>
      <c r="U17" s="161">
        <v>0.77500000000000002</v>
      </c>
      <c r="V17" s="161">
        <f>ROUND(E17*U17,2)</f>
        <v>1.55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113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8">
        <v>4</v>
      </c>
      <c r="B18" s="179" t="s">
        <v>128</v>
      </c>
      <c r="C18" s="189" t="s">
        <v>129</v>
      </c>
      <c r="D18" s="180" t="s">
        <v>126</v>
      </c>
      <c r="E18" s="181">
        <v>2</v>
      </c>
      <c r="F18" s="182"/>
      <c r="G18" s="183">
        <f>ROUND(E18*F18,2)</f>
        <v>0</v>
      </c>
      <c r="H18" s="182"/>
      <c r="I18" s="183">
        <f>ROUND(E18*H18,2)</f>
        <v>0</v>
      </c>
      <c r="J18" s="182"/>
      <c r="K18" s="183">
        <f>ROUND(E18*J18,2)</f>
        <v>0</v>
      </c>
      <c r="L18" s="183">
        <v>21</v>
      </c>
      <c r="M18" s="183">
        <f>G18*(1+L18/100)</f>
        <v>0</v>
      </c>
      <c r="N18" s="183">
        <v>8.0000000000000004E-4</v>
      </c>
      <c r="O18" s="183">
        <f>ROUND(E18*N18,2)</f>
        <v>0</v>
      </c>
      <c r="P18" s="183">
        <v>0</v>
      </c>
      <c r="Q18" s="183">
        <f>ROUND(E18*P18,2)</f>
        <v>0</v>
      </c>
      <c r="R18" s="183" t="s">
        <v>121</v>
      </c>
      <c r="S18" s="183" t="s">
        <v>112</v>
      </c>
      <c r="T18" s="184" t="s">
        <v>112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1">
        <v>5</v>
      </c>
      <c r="B19" s="172" t="s">
        <v>130</v>
      </c>
      <c r="C19" s="187" t="s">
        <v>131</v>
      </c>
      <c r="D19" s="173" t="s">
        <v>126</v>
      </c>
      <c r="E19" s="174">
        <v>2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>
        <v>3.3000000000000002E-2</v>
      </c>
      <c r="O19" s="176">
        <f>ROUND(E19*N19,2)</f>
        <v>7.0000000000000007E-2</v>
      </c>
      <c r="P19" s="176">
        <v>0</v>
      </c>
      <c r="Q19" s="176">
        <f>ROUND(E19*P19,2)</f>
        <v>0</v>
      </c>
      <c r="R19" s="176" t="s">
        <v>121</v>
      </c>
      <c r="S19" s="176" t="s">
        <v>111</v>
      </c>
      <c r="T19" s="177" t="s">
        <v>112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88" t="s">
        <v>132</v>
      </c>
      <c r="D20" s="162"/>
      <c r="E20" s="163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115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88" t="s">
        <v>133</v>
      </c>
      <c r="D21" s="162"/>
      <c r="E21" s="163">
        <v>2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115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5" t="s">
        <v>105</v>
      </c>
      <c r="B22" s="166" t="s">
        <v>72</v>
      </c>
      <c r="C22" s="186" t="s">
        <v>73</v>
      </c>
      <c r="D22" s="167"/>
      <c r="E22" s="168"/>
      <c r="F22" s="169"/>
      <c r="G22" s="169">
        <f>SUMIF(AG23:AG28,"&lt;&gt;NOR",G23:G28)</f>
        <v>0</v>
      </c>
      <c r="H22" s="169"/>
      <c r="I22" s="169">
        <f>SUM(I23:I28)</f>
        <v>0</v>
      </c>
      <c r="J22" s="169"/>
      <c r="K22" s="169">
        <f>SUM(K23:K28)</f>
        <v>0</v>
      </c>
      <c r="L22" s="169"/>
      <c r="M22" s="169">
        <f>SUM(M23:M28)</f>
        <v>0</v>
      </c>
      <c r="N22" s="169"/>
      <c r="O22" s="169">
        <f>SUM(O23:O28)</f>
        <v>0.22</v>
      </c>
      <c r="P22" s="169"/>
      <c r="Q22" s="169">
        <f>SUM(Q23:Q28)</f>
        <v>0</v>
      </c>
      <c r="R22" s="169"/>
      <c r="S22" s="169"/>
      <c r="T22" s="170"/>
      <c r="U22" s="164"/>
      <c r="V22" s="164">
        <f>SUM(V23:V28)</f>
        <v>0</v>
      </c>
      <c r="W22" s="164"/>
      <c r="AG22" t="s">
        <v>106</v>
      </c>
    </row>
    <row r="23" spans="1:60" ht="22.5" outlineLevel="1" x14ac:dyDescent="0.2">
      <c r="A23" s="171">
        <v>6</v>
      </c>
      <c r="B23" s="172" t="s">
        <v>134</v>
      </c>
      <c r="C23" s="187" t="s">
        <v>135</v>
      </c>
      <c r="D23" s="173" t="s">
        <v>136</v>
      </c>
      <c r="E23" s="174">
        <v>30.0456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1E-3</v>
      </c>
      <c r="O23" s="176">
        <f>ROUND(E23*N23,2)</f>
        <v>0.03</v>
      </c>
      <c r="P23" s="176">
        <v>0</v>
      </c>
      <c r="Q23" s="176">
        <f>ROUND(E23*P23,2)</f>
        <v>0</v>
      </c>
      <c r="R23" s="176" t="s">
        <v>121</v>
      </c>
      <c r="S23" s="176" t="s">
        <v>111</v>
      </c>
      <c r="T23" s="177" t="s">
        <v>112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122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88" t="s">
        <v>137</v>
      </c>
      <c r="D24" s="162"/>
      <c r="E24" s="163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115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188" t="s">
        <v>138</v>
      </c>
      <c r="D25" s="162"/>
      <c r="E25" s="163">
        <v>30.0456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115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1">
        <v>7</v>
      </c>
      <c r="B26" s="172" t="s">
        <v>139</v>
      </c>
      <c r="C26" s="187" t="s">
        <v>140</v>
      </c>
      <c r="D26" s="173" t="s">
        <v>109</v>
      </c>
      <c r="E26" s="174">
        <v>10.0152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1.9200000000000002E-2</v>
      </c>
      <c r="O26" s="176">
        <f>ROUND(E26*N26,2)</f>
        <v>0.19</v>
      </c>
      <c r="P26" s="176">
        <v>0</v>
      </c>
      <c r="Q26" s="176">
        <f>ROUND(E26*P26,2)</f>
        <v>0</v>
      </c>
      <c r="R26" s="176" t="s">
        <v>121</v>
      </c>
      <c r="S26" s="176" t="s">
        <v>111</v>
      </c>
      <c r="T26" s="177" t="s">
        <v>112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122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88" t="s">
        <v>137</v>
      </c>
      <c r="D27" s="162"/>
      <c r="E27" s="163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115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88" t="s">
        <v>141</v>
      </c>
      <c r="D28" s="162"/>
      <c r="E28" s="163">
        <v>10.0152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115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5" t="s">
        <v>105</v>
      </c>
      <c r="B29" s="166" t="s">
        <v>74</v>
      </c>
      <c r="C29" s="186" t="s">
        <v>75</v>
      </c>
      <c r="D29" s="167"/>
      <c r="E29" s="168"/>
      <c r="F29" s="169"/>
      <c r="G29" s="169">
        <f>SUMIF(AG30:AG33,"&lt;&gt;NOR",G30:G33)</f>
        <v>0</v>
      </c>
      <c r="H29" s="169"/>
      <c r="I29" s="169">
        <f>SUM(I30:I33)</f>
        <v>0</v>
      </c>
      <c r="J29" s="169"/>
      <c r="K29" s="169">
        <f>SUM(K30:K33)</f>
        <v>0</v>
      </c>
      <c r="L29" s="169"/>
      <c r="M29" s="169">
        <f>SUM(M30:M33)</f>
        <v>0</v>
      </c>
      <c r="N29" s="169"/>
      <c r="O29" s="169">
        <f>SUM(O30:O33)</f>
        <v>0.10999999999999999</v>
      </c>
      <c r="P29" s="169"/>
      <c r="Q29" s="169">
        <f>SUM(Q30:Q33)</f>
        <v>0</v>
      </c>
      <c r="R29" s="169"/>
      <c r="S29" s="169"/>
      <c r="T29" s="170"/>
      <c r="U29" s="164"/>
      <c r="V29" s="164">
        <f>SUM(V30:V33)</f>
        <v>0</v>
      </c>
      <c r="W29" s="164"/>
      <c r="AG29" t="s">
        <v>106</v>
      </c>
    </row>
    <row r="30" spans="1:60" ht="22.5" outlineLevel="1" x14ac:dyDescent="0.2">
      <c r="A30" s="171">
        <v>8</v>
      </c>
      <c r="B30" s="172" t="s">
        <v>142</v>
      </c>
      <c r="C30" s="187" t="s">
        <v>143</v>
      </c>
      <c r="D30" s="173" t="s">
        <v>109</v>
      </c>
      <c r="E30" s="174">
        <v>195.4462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3.8500000000000001E-3</v>
      </c>
      <c r="O30" s="176">
        <f>ROUND(E30*N30,2)</f>
        <v>0.75</v>
      </c>
      <c r="P30" s="176">
        <v>0</v>
      </c>
      <c r="Q30" s="176">
        <f>ROUND(E30*P30,2)</f>
        <v>0</v>
      </c>
      <c r="R30" s="176" t="s">
        <v>121</v>
      </c>
      <c r="S30" s="176" t="s">
        <v>111</v>
      </c>
      <c r="T30" s="177" t="s">
        <v>112</v>
      </c>
      <c r="U30" s="161">
        <v>0</v>
      </c>
      <c r="V30" s="161">
        <f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122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88" t="s">
        <v>144</v>
      </c>
      <c r="D31" s="162"/>
      <c r="E31" s="163">
        <v>195.4462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115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 x14ac:dyDescent="0.2">
      <c r="A32" s="171">
        <v>9</v>
      </c>
      <c r="B32" s="172" t="s">
        <v>145</v>
      </c>
      <c r="C32" s="187" t="s">
        <v>146</v>
      </c>
      <c r="D32" s="173" t="s">
        <v>109</v>
      </c>
      <c r="E32" s="174">
        <v>-195.44619999999998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>
        <v>3.3000000000000004E-3</v>
      </c>
      <c r="O32" s="176">
        <f>ROUND(E32*N32,2)</f>
        <v>-0.64</v>
      </c>
      <c r="P32" s="176">
        <v>0</v>
      </c>
      <c r="Q32" s="176">
        <f>ROUND(E32*P32,2)</f>
        <v>0</v>
      </c>
      <c r="R32" s="176" t="s">
        <v>121</v>
      </c>
      <c r="S32" s="176" t="s">
        <v>111</v>
      </c>
      <c r="T32" s="177" t="s">
        <v>112</v>
      </c>
      <c r="U32" s="161">
        <v>0</v>
      </c>
      <c r="V32" s="161">
        <f>ROUND(E32*U32,2)</f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88" t="s">
        <v>147</v>
      </c>
      <c r="D33" s="162"/>
      <c r="E33" s="163">
        <v>-195.44619999999998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115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65" t="s">
        <v>105</v>
      </c>
      <c r="B34" s="166" t="s">
        <v>76</v>
      </c>
      <c r="C34" s="186" t="s">
        <v>77</v>
      </c>
      <c r="D34" s="167"/>
      <c r="E34" s="168"/>
      <c r="F34" s="169"/>
      <c r="G34" s="169">
        <f>SUMIF(AG35:AG35,"&lt;&gt;NOR",G35:G35)</f>
        <v>0</v>
      </c>
      <c r="H34" s="169"/>
      <c r="I34" s="169">
        <f>SUM(I35:I35)</f>
        <v>0</v>
      </c>
      <c r="J34" s="169"/>
      <c r="K34" s="169">
        <f>SUM(K35:K35)</f>
        <v>0</v>
      </c>
      <c r="L34" s="169"/>
      <c r="M34" s="169">
        <f>SUM(M35:M35)</f>
        <v>0</v>
      </c>
      <c r="N34" s="169"/>
      <c r="O34" s="169">
        <f>SUM(O35:O35)</f>
        <v>0</v>
      </c>
      <c r="P34" s="169"/>
      <c r="Q34" s="169">
        <f>SUM(Q35:Q35)</f>
        <v>0</v>
      </c>
      <c r="R34" s="169"/>
      <c r="S34" s="169"/>
      <c r="T34" s="170"/>
      <c r="U34" s="164"/>
      <c r="V34" s="164">
        <f>SUM(V35:V35)</f>
        <v>0</v>
      </c>
      <c r="W34" s="164"/>
      <c r="AG34" t="s">
        <v>106</v>
      </c>
    </row>
    <row r="35" spans="1:60" outlineLevel="1" x14ac:dyDescent="0.2">
      <c r="A35" s="171">
        <v>10</v>
      </c>
      <c r="B35" s="172" t="s">
        <v>148</v>
      </c>
      <c r="C35" s="187" t="s">
        <v>149</v>
      </c>
      <c r="D35" s="173" t="s">
        <v>126</v>
      </c>
      <c r="E35" s="174">
        <v>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150</v>
      </c>
      <c r="T35" s="177" t="s">
        <v>151</v>
      </c>
      <c r="U35" s="161">
        <v>0</v>
      </c>
      <c r="V35" s="161">
        <f>ROUND(E35*U35,2)</f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113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x14ac:dyDescent="0.2">
      <c r="A36" s="5"/>
      <c r="B36" s="6"/>
      <c r="C36" s="190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v>15</v>
      </c>
      <c r="AF36">
        <v>21</v>
      </c>
    </row>
    <row r="37" spans="1:60" x14ac:dyDescent="0.2">
      <c r="A37" s="155"/>
      <c r="B37" s="156" t="s">
        <v>29</v>
      </c>
      <c r="C37" s="191"/>
      <c r="D37" s="157"/>
      <c r="E37" s="158"/>
      <c r="F37" s="158"/>
      <c r="G37" s="185">
        <f>G8+G16+G22+G29+G34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f>SUMIF(L7:L35,AE36,G7:G35)</f>
        <v>0</v>
      </c>
      <c r="AF37">
        <f>SUMIF(L7:L35,AF36,G7:G35)</f>
        <v>0</v>
      </c>
      <c r="AG37" t="s">
        <v>152</v>
      </c>
    </row>
    <row r="38" spans="1:60" x14ac:dyDescent="0.2">
      <c r="C38" s="192"/>
      <c r="D38" s="143"/>
      <c r="AG38" t="s">
        <v>153</v>
      </c>
    </row>
    <row r="39" spans="1:60" x14ac:dyDescent="0.2">
      <c r="D39" s="143"/>
    </row>
    <row r="40" spans="1:60" x14ac:dyDescent="0.2">
      <c r="D40" s="143"/>
    </row>
    <row r="41" spans="1:60" x14ac:dyDescent="0.2">
      <c r="D41" s="143"/>
    </row>
    <row r="42" spans="1:60" x14ac:dyDescent="0.2">
      <c r="D42" s="143"/>
    </row>
    <row r="43" spans="1:60" x14ac:dyDescent="0.2">
      <c r="D43" s="143"/>
    </row>
    <row r="44" spans="1:60" x14ac:dyDescent="0.2">
      <c r="D44" s="143"/>
    </row>
    <row r="45" spans="1:60" x14ac:dyDescent="0.2">
      <c r="D45" s="143"/>
    </row>
    <row r="46" spans="1:60" x14ac:dyDescent="0.2">
      <c r="D46" s="143"/>
    </row>
    <row r="47" spans="1:60" x14ac:dyDescent="0.2">
      <c r="D47" s="143"/>
    </row>
    <row r="48" spans="1:60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NVzFX2qKUFtREXegHx/14Ap/i//02faZTBhYD75w//Qw539NzZG4+N1CHHQv+679lxYfE0Rw4TSmuMC6m9hemQ==" saltValue="rGKiSD/H1tmAvXrVwR5vP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01 001b_1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'01 001b_1 Pol'!Názvy_tisku</vt:lpstr>
      <vt:lpstr>oadresa</vt:lpstr>
      <vt:lpstr>Stavba!Objednatel</vt:lpstr>
      <vt:lpstr>Stavba!Objekt</vt:lpstr>
      <vt:lpstr>'01 001b_1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Boris Biely</cp:lastModifiedBy>
  <cp:lastPrinted>2014-02-28T09:52:57Z</cp:lastPrinted>
  <dcterms:created xsi:type="dcterms:W3CDTF">2009-04-08T07:15:50Z</dcterms:created>
  <dcterms:modified xsi:type="dcterms:W3CDTF">2018-06-04T08:03:11Z</dcterms:modified>
</cp:coreProperties>
</file>