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280" windowHeight="13548" activeTab="0"/>
  </bookViews>
  <sheets>
    <sheet name="Krycí list rozpočtu" sheetId="1" r:id="rId1"/>
    <sheet name="VORN" sheetId="2" r:id="rId2"/>
    <sheet name="Stavební rozpočet - součet" sheetId="3" r:id="rId3"/>
    <sheet name="Stavební rozpočet" sheetId="4" r:id="rId4"/>
  </sheets>
  <definedNames>
    <definedName name="_xlnm.Print_Titles" localSheetId="3">'Stavební rozpočet'!$10:$11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<sst xmlns="http://schemas.openxmlformats.org/spreadsheetml/2006/main" count="682" uniqueCount="348">
  <si>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</si>
  <si>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</si>
  <si>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</si>
  <si>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</si>
  <si>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</si>
  <si>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</si>
  <si>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</si>
  <si>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</si>
  <si>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</si>
  <si>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</si>
  <si>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</si>
  <si>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</si>
  <si>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</si>
  <si>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</si>
  <si>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</si>
  <si>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</si>
  <si>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</si>
  <si>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</si>
  <si>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</si>
  <si>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</si>
  <si>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</si>
  <si>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</si>
  <si>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</si>
  <si>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</si>
  <si>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</si>
  <si>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</si>
  <si>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</si>
  <si>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</si>
  <si>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</si>
  <si>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</si>
  <si>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</si>
  <si>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</si>
  <si>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</si>
  <si>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</si>
  <si>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</si>
  <si>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</si>
  <si>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</si>
  <si>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</si>
  <si>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</si>
  <si>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Poznámka:</t>
  </si>
  <si>
    <t>1) Výkaz zpracován na základě investičního záměru
2) Veškeré výrobky a způsoby provedení je nutné konzultovat s investorem
3) Rozměry je nutné ověřit před realizací na stavbě</t>
  </si>
  <si>
    <t>Objekt</t>
  </si>
  <si>
    <t>Kód</t>
  </si>
  <si>
    <t>61</t>
  </si>
  <si>
    <t>612409991R00</t>
  </si>
  <si>
    <t>62</t>
  </si>
  <si>
    <t>622477325R00</t>
  </si>
  <si>
    <t>64</t>
  </si>
  <si>
    <t>641960000R00</t>
  </si>
  <si>
    <t>90</t>
  </si>
  <si>
    <t>909      R00</t>
  </si>
  <si>
    <t>94</t>
  </si>
  <si>
    <t>941955004R00</t>
  </si>
  <si>
    <t>95</t>
  </si>
  <si>
    <t>952901114R00</t>
  </si>
  <si>
    <t>96</t>
  </si>
  <si>
    <t>968061112R00</t>
  </si>
  <si>
    <t>968062354R00</t>
  </si>
  <si>
    <t>968062355R00</t>
  </si>
  <si>
    <t>968062356R00</t>
  </si>
  <si>
    <t>968095002R00</t>
  </si>
  <si>
    <t>99</t>
  </si>
  <si>
    <t>999281111R00</t>
  </si>
  <si>
    <t>S</t>
  </si>
  <si>
    <t>979011219R00</t>
  </si>
  <si>
    <t>979011211R00</t>
  </si>
  <si>
    <t>979082111R00</t>
  </si>
  <si>
    <t>979082121R00</t>
  </si>
  <si>
    <t>979081111R00</t>
  </si>
  <si>
    <t>979081121R00</t>
  </si>
  <si>
    <t>979095312R00</t>
  </si>
  <si>
    <t>979990001R00</t>
  </si>
  <si>
    <t>764</t>
  </si>
  <si>
    <t>764.01PC</t>
  </si>
  <si>
    <t>766</t>
  </si>
  <si>
    <t>766+611.A.PC</t>
  </si>
  <si>
    <t>766+611.B.PC</t>
  </si>
  <si>
    <t>766+611.C.PC</t>
  </si>
  <si>
    <t>766+611.D.PC</t>
  </si>
  <si>
    <t>766+611.E.PC</t>
  </si>
  <si>
    <t>766+611.F.PC</t>
  </si>
  <si>
    <t>766601211R00</t>
  </si>
  <si>
    <t>784</t>
  </si>
  <si>
    <t>784195000</t>
  </si>
  <si>
    <t>784011222RT2</t>
  </si>
  <si>
    <t>784011221RT2</t>
  </si>
  <si>
    <t>784195212R00</t>
  </si>
  <si>
    <t>Výměna oken zámku Vyškov</t>
  </si>
  <si>
    <t>Vyškov</t>
  </si>
  <si>
    <t>Zkrácený popis / Varianta</t>
  </si>
  <si>
    <t>Rozměry</t>
  </si>
  <si>
    <t>Úprava povrchů vnitřní</t>
  </si>
  <si>
    <t>Začištění omítek kolem oken,dveří apod.</t>
  </si>
  <si>
    <t>2*(1,6+2,84)*16</t>
  </si>
  <si>
    <t>2*(1,44+2,3)*42</t>
  </si>
  <si>
    <t>2*(1,22+1,85)*25</t>
  </si>
  <si>
    <t>2*(1,55+1,0)*3</t>
  </si>
  <si>
    <t>2*(1,2+0,65)*2</t>
  </si>
  <si>
    <t>2*(0,4+0,7)*1</t>
  </si>
  <si>
    <t>Úprava povrchů vnější</t>
  </si>
  <si>
    <t>Oprava vně.omítky stěn do 50%,II,štuk.100% pl.,SMS</t>
  </si>
  <si>
    <t>oprava vnějšího ostění oken a poškozených částí fasády</t>
  </si>
  <si>
    <t>;ostění kolem oken;</t>
  </si>
  <si>
    <t>2*(1,6+2,84)*16*0,3</t>
  </si>
  <si>
    <t>2*(1,44+2,3)*42*0,3</t>
  </si>
  <si>
    <t>2*(1,22+1,85)*25*0,3</t>
  </si>
  <si>
    <t>2*(1,55+1,0)*3*0,3</t>
  </si>
  <si>
    <t>2*(1,2+0,65)*2*0,3</t>
  </si>
  <si>
    <t>2*(0,4+0,7)*1*0,3</t>
  </si>
  <si>
    <t>Výplně otvorů</t>
  </si>
  <si>
    <t>Těsnění spár otvorových prvků PU pěnou</t>
  </si>
  <si>
    <t>Hodinové zúčtovací sazby (HZS)</t>
  </si>
  <si>
    <t>Hzs-nezmeritelne stavebni prace</t>
  </si>
  <si>
    <t>stavební práce, které nelze předvídat</t>
  </si>
  <si>
    <t>Hzs-přesun nábytku v kancelářích 2.NP</t>
  </si>
  <si>
    <t>;předpoklad 2 pracovníci - 6 hod. a 1prac;</t>
  </si>
  <si>
    <t>2*6,0</t>
  </si>
  <si>
    <t>Lešení a stavební výtahy</t>
  </si>
  <si>
    <t>Lešení lehké pomocné, výška podlahy do 3,5 m</t>
  </si>
  <si>
    <t>;viz položka zakrytí podlah;793,1</t>
  </si>
  <si>
    <t>Různé dokončovací konstrukce a práce na pozemních stavbách</t>
  </si>
  <si>
    <t>Vyčištění budov o výšce podlaží nad 4 m</t>
  </si>
  <si>
    <t>;úklid v dotčené části objektu;793,1*1,25</t>
  </si>
  <si>
    <t>Bourání konstrukcí</t>
  </si>
  <si>
    <t>Vyvěšení dřevěných okenních křídel pl. do 1,5 m2</t>
  </si>
  <si>
    <t>;stávající dvojitá okna s okenními křídly;</t>
  </si>
  <si>
    <t>;typ A;16*3*2</t>
  </si>
  <si>
    <t>;typ B;42*3*2</t>
  </si>
  <si>
    <t>;typ C;25*2*2</t>
  </si>
  <si>
    <t>;typ D;3*1*2</t>
  </si>
  <si>
    <t>;typ E;2*1*2</t>
  </si>
  <si>
    <t>;typ F;1*1*2</t>
  </si>
  <si>
    <t>Vybourání dřevěných rámů oken dvojitých pl. 1 m2</t>
  </si>
  <si>
    <t>;stávající okna;</t>
  </si>
  <si>
    <t>;typ F;0,4*0,7*1</t>
  </si>
  <si>
    <t>;typ E;1,2*0,65*2</t>
  </si>
  <si>
    <t>Vybourání dřevěných rámů oken dvojitých pl. 2 m2</t>
  </si>
  <si>
    <t>;typ D;1,55*1,0*3</t>
  </si>
  <si>
    <t>Vybourání dřevěných rámů oken dvojitých pl. 4 m2</t>
  </si>
  <si>
    <t>;typ C;1,22*1,85*25</t>
  </si>
  <si>
    <t>;typ B;1,44*2,3*42</t>
  </si>
  <si>
    <t>;typ A;1,6*2,84*16</t>
  </si>
  <si>
    <t>Bourání parapetů dřevěných š. do 50 cm</t>
  </si>
  <si>
    <t>16*1,6+42*1,44+25*1,22+3*1,55+2*1,2+1*0,4</t>
  </si>
  <si>
    <t>Stavenišťní přesun hmot</t>
  </si>
  <si>
    <t>Přesun hmot pro opravy a údržbu do výšky 25 m</t>
  </si>
  <si>
    <t>Přesuny sutí</t>
  </si>
  <si>
    <t>Přípl.k svislé dopr.suti za každé další NP nošením</t>
  </si>
  <si>
    <t>Svislá doprava suti a vybour. hmot za 2.NP nošením</t>
  </si>
  <si>
    <t>Vnitrostaveništní doprava suti do 10 m</t>
  </si>
  <si>
    <t>Příplatek k vnitrost. dopravě suti za dalších 5 m</t>
  </si>
  <si>
    <t>10*17,035</t>
  </si>
  <si>
    <t>Odvoz suti a vybour. hmot na skládku do 1 km</t>
  </si>
  <si>
    <t>Příplatek k odvozu za každý další 1 km</t>
  </si>
  <si>
    <t>19*17,035</t>
  </si>
  <si>
    <t>Naložení a složení suti</t>
  </si>
  <si>
    <t>Poplatek za skládku stavební suti</t>
  </si>
  <si>
    <t>Konstrukce klempířské</t>
  </si>
  <si>
    <t>Úprava detailů stávajícího oplechování, zatmelení</t>
  </si>
  <si>
    <t>Konstrukce truhlářské</t>
  </si>
  <si>
    <t>D+M Replika stávajícího okna, 1600/2840mm, montáž z interiéru</t>
  </si>
  <si>
    <t>;okno typu A;16</t>
  </si>
  <si>
    <t>D+M Replika stávajícího okna, 1440/2300mm, montáž z interiéru</t>
  </si>
  <si>
    <t>;okno typu B;42</t>
  </si>
  <si>
    <t>D+M Replika stávajícího okna, 1220/1850 mm, montáž z interiéru</t>
  </si>
  <si>
    <t>;okno typu C;25</t>
  </si>
  <si>
    <t>D+M Replika stávajícího okna, 1550/1000 mm, montáž z interiéru</t>
  </si>
  <si>
    <t>;okno typu D;3</t>
  </si>
  <si>
    <t>D+M Replika stávajícího okna, 1200/650 mm, montáž z interiéru</t>
  </si>
  <si>
    <t>;okno typu E;2</t>
  </si>
  <si>
    <t>D+M Replika stávajícího okna, 400/700 mm, montáž z interiéru</t>
  </si>
  <si>
    <t>;okno typu F;1</t>
  </si>
  <si>
    <t>Těsnění okenní spáry, ostění, PT fólie+ PP páska</t>
  </si>
  <si>
    <t>Malby</t>
  </si>
  <si>
    <t>Malba bílá, zapravení kolem oken</t>
  </si>
  <si>
    <t>634,64*0,5</t>
  </si>
  <si>
    <t>Zakrytí podlah před realizací</t>
  </si>
  <si>
    <t>včetně papírové lepenky</t>
  </si>
  <si>
    <t>;v pruhu 2m před stěnou s okny;</t>
  </si>
  <si>
    <t>;1.NP;</t>
  </si>
  <si>
    <t>;okna ve fasádě JZ;</t>
  </si>
  <si>
    <t>(3,09+4,35+3,55+3,73+4,74)*2,0</t>
  </si>
  <si>
    <t>(5,5+8,28+4,82+3,5)*2,0</t>
  </si>
  <si>
    <t>;fasáda SZ;</t>
  </si>
  <si>
    <t>(4,8+7,5+14,34+8,15)*2,0</t>
  </si>
  <si>
    <t>3,14*3,3*3,3/2</t>
  </si>
  <si>
    <t>;fasáda JV;</t>
  </si>
  <si>
    <t>(20,72+2*1,2)*2,0</t>
  </si>
  <si>
    <t>;fasáda SV;</t>
  </si>
  <si>
    <t>(9,70+2,5+5,3+8,7)*2,0</t>
  </si>
  <si>
    <t>;2.NP;</t>
  </si>
  <si>
    <t>;fasáda JZ;</t>
  </si>
  <si>
    <t>(8,08+3,8+3,9)*2,0</t>
  </si>
  <si>
    <t>(8,3+10,4+4,77+4,773+5,602)*2,0</t>
  </si>
  <si>
    <t>(7,3+6,7+9,2+11,1)*2,0</t>
  </si>
  <si>
    <t>11,98*2,0</t>
  </si>
  <si>
    <t>2,5*2,0+(10,85+5,0+2,5+10,04+3,3+5,6)*2,0</t>
  </si>
  <si>
    <t>(1,44+2,6+26,45+9,2)*2,0</t>
  </si>
  <si>
    <t>;3.NP;</t>
  </si>
  <si>
    <t>;fasáda SZ a JV;</t>
  </si>
  <si>
    <t>13,2*2,0*2</t>
  </si>
  <si>
    <t>11,4*2,0+5,4*2,0</t>
  </si>
  <si>
    <t>(2,24+5,5+5,2)*2,0</t>
  </si>
  <si>
    <t>(4,5+5,9)*2,0</t>
  </si>
  <si>
    <t>(5,4+2,5)*2,0+7,7*2,0+4,8*2,0</t>
  </si>
  <si>
    <t>Zakrytí předmětů</t>
  </si>
  <si>
    <t>včetně dodávky fólie tl. 0,04 mm</t>
  </si>
  <si>
    <t>;zakrytí případného nábytku a vybavení;</t>
  </si>
  <si>
    <t>;odhad 3x20m2 na okno;</t>
  </si>
  <si>
    <t>(16+42+25+3+2+1)*20*3</t>
  </si>
  <si>
    <t>Malba bílá, bez penetrace, 2 x</t>
  </si>
  <si>
    <t>;malba stěn s okny;</t>
  </si>
  <si>
    <t>(3,09+4,35+3,55+3,73+4,74)*4,0</t>
  </si>
  <si>
    <t>(5,5+8,28+4,82+3,5)*4,0</t>
  </si>
  <si>
    <t>(4,8+7,5+14,34+8,15)*4,0</t>
  </si>
  <si>
    <t>2*3,14*3,3*4,0/2</t>
  </si>
  <si>
    <t>(20,72+2*1,2)*4,0</t>
  </si>
  <si>
    <t>(9,70+2,5+5,3+8,7)*4,0</t>
  </si>
  <si>
    <t>(8,08+3,8+3,9)*3,34</t>
  </si>
  <si>
    <t>(8,3+10,4+4,77+4,773+5,602)*5,6</t>
  </si>
  <si>
    <t>(7,3+6,7+9,2+11,1)*3,4</t>
  </si>
  <si>
    <t>11,98*5,6</t>
  </si>
  <si>
    <t>2,5*3,5+(10,85+5,0+2,5+10,04+3,3+5,6)*5,6</t>
  </si>
  <si>
    <t>(1,44+2,6+26,45+9,2)*5,0</t>
  </si>
  <si>
    <t>13,2*4,9*2</t>
  </si>
  <si>
    <t>11,4*4,9+5,4*(5,2+12*0,17)</t>
  </si>
  <si>
    <t>2,24*3,86+5,5*2,85+5,2*2,87</t>
  </si>
  <si>
    <t>4,5*3,23+5,9*3,5</t>
  </si>
  <si>
    <t>(5,4+2,5)*5,0+7,7*3,5+4,8*3,5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</si>
  <si>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</si>
  <si>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</si>
  <si>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</si>
  <si>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</si>
  <si>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</si>
  <si>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</si>
  <si>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</si>
  <si>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h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</si>
  <si>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</si>
  <si>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</si>
  <si>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</si>
  <si>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</si>
  <si>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</si>
  <si>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</si>
  <si>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</si>
  <si>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</si>
  <si>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</si>
  <si>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</si>
  <si>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</si>
  <si>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</si>
  <si>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</si>
  <si>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</si>
  <si>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</si>
  <si>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</si>
  <si>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</si>
  <si>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</si>
  <si>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</si>
  <si>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</si>
  <si>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</si>
  <si>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</si>
  <si>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</si>
  <si>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</si>
  <si>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</si>
  <si>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62_</t>
  </si>
  <si>
    <t>64_</t>
  </si>
  <si>
    <t>90_</t>
  </si>
  <si>
    <t>94_</t>
  </si>
  <si>
    <t>95_</t>
  </si>
  <si>
    <t>96_</t>
  </si>
  <si>
    <t>99_</t>
  </si>
  <si>
    <t>S_</t>
  </si>
  <si>
    <t>764_</t>
  </si>
  <si>
    <t>766_</t>
  </si>
  <si>
    <t>784_</t>
  </si>
  <si>
    <t>6_</t>
  </si>
  <si>
    <t>9_</t>
  </si>
  <si>
    <t>76_</t>
  </si>
  <si>
    <t>78_</t>
  </si>
  <si>
    <t>_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</si>
  <si>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</si>
  <si>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</si>
  <si>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</si>
  <si>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</si>
  <si>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</si>
  <si>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</si>
  <si>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</si>
  <si>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</si>
  <si>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</si>
  <si>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</si>
  <si>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</si>
  <si>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</si>
  <si>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</si>
  <si>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</si>
  <si>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</si>
  <si>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</si>
  <si>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</si>
  <si>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</si>
  <si>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</si>
  <si>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</si>
  <si>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</si>
  <si>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</si>
  <si>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</si>
  <si>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</si>
  <si>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</si>
  <si>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</si>
  <si>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</si>
  <si>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</si>
  <si>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</si>
  <si>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</si>
  <si>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</si>
  <si>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</si>
  <si>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</si>
  <si>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</si>
  <si>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</si>
  <si>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</si>
  <si>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</si>
  <si>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</si>
  <si>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</si>
  <si>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</si>
  <si>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</si>
  <si>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</si>
  <si>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</si>
  <si>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</si>
  <si>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</si>
  <si>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</si>
  <si>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</si>
  <si>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</si>
  <si>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</si>
  <si>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</si>
  <si>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</si>
  <si>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</si>
  <si>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</si>
  <si>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</si>
  <si>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</si>
  <si>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</si>
  <si>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</si>
  <si>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</si>
  <si>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</si>
  <si>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</si>
  <si>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</si>
  <si>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Muzeum Vyškovska, příspěvková organizace</t>
  </si>
  <si>
    <t>00092401</t>
  </si>
  <si>
    <t>kompletní výrobek dle výpisu výrobků: dřevěné dvojité, jednoduše zasklené, spodní díl otevitavý do interieru, horní sklopný s pákovým sdruž. ovl., vč. kování a vnitřního dřevěného parapetu s fazetou š.250mm, vše modřín, povrchová úprava hoblované dřevo v pohledové kvalitě, impregnace speciální nano olej v odstínu tmavého ořechu</t>
  </si>
  <si>
    <t>kompletní výrobek dle výpisu výrobků: dřevěné dvojité, jednoduše zasklené, spodní díl otevitavý do interieru, horní sklopný s pákovým sdruž.ovl., vč. kování a vnitřního dřevěného parapetu s fazetou š.250mm, materiál modřín, povrchová úprava hoblované dřevo v pohledové kvalitě, impregnace speciální nano olej v odstínu tmavého ořechu</t>
  </si>
  <si>
    <t>kompletní výrobek dle výpisu výrobků: dřevěné dvojité, jednoduše zasklené, křídla otevitavá do interieru, vč. kování a vnitřního dřevěného parapetu s fazetou š.250mm, materiál modřín, povrchová úprava hoblované dřevo v pohledové kvalitě, impregnace speciální nano olej v odstínu tmavého ořechu</t>
  </si>
  <si>
    <t>kompletní výrobek dle výpisu výrobků: dřevěné dvojité, jednoduše zasklené, křídlo sklopné s pákovým sdruž.ovl., vč. kování a vnitřního dřevěného parapetu s fazetou š.250mm, materiál modřín, povrchová úprava hoblované dřevo v pohledové kvalitě, impregnace speciální nano olej v odstínu tmavého ořechu</t>
  </si>
  <si>
    <t>Krycí list Soupisu stavebních prací, dodávek a služeb s výkazem výměr</t>
  </si>
  <si>
    <t>Soupis stavebních prací, dodávek a služeb s výkazem výměr - rekapitulace</t>
  </si>
  <si>
    <t>Soupis stavebních prací, dodávek a služeb s výkazem výměr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</si>
</sst>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2" fillId="0" borderId="0" xfId="0" applyFont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4" fontId="13" fillId="34" borderId="27" xfId="0" applyNumberFormat="1" applyFont="1" applyFill="1" applyBorder="1" applyAlignment="1" applyProtection="1">
      <alignment horizontal="right"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49" fontId="4" fillId="0" borderId="30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24" xfId="0" applyNumberFormat="1" applyFont="1" applyFill="1" applyBorder="1" applyAlignment="1" applyProtection="1">
      <alignment horizontal="right" vertical="center"/>
      <protection/>
    </xf>
    <xf numFmtId="49" fontId="4" fillId="0" borderId="31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31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4" fillId="0" borderId="33" xfId="0" applyNumberFormat="1" applyFont="1" applyFill="1" applyBorder="1" applyAlignment="1" applyProtection="1">
      <alignment horizontal="left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49" fontId="8" fillId="33" borderId="17" xfId="0" applyNumberFormat="1" applyFont="1" applyFill="1" applyBorder="1" applyAlignment="1" applyProtection="1">
      <alignment horizontal="left" vertical="center"/>
      <protection/>
    </xf>
    <xf numFmtId="4" fontId="8" fillId="33" borderId="17" xfId="0" applyNumberFormat="1" applyFont="1" applyFill="1" applyBorder="1" applyAlignment="1" applyProtection="1">
      <alignment horizontal="right" vertical="center"/>
      <protection/>
    </xf>
    <xf numFmtId="49" fontId="8" fillId="33" borderId="17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164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164" fontId="9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49" fontId="13" fillId="34" borderId="42" xfId="0" applyNumberFormat="1" applyFont="1" applyFill="1" applyBorder="1" applyAlignment="1" applyProtection="1">
      <alignment horizontal="left" vertical="center"/>
      <protection/>
    </xf>
    <xf numFmtId="0" fontId="13" fillId="34" borderId="43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49" fontId="14" fillId="0" borderId="42" xfId="0" applyNumberFormat="1" applyFont="1" applyFill="1" applyBorder="1" applyAlignment="1" applyProtection="1">
      <alignment horizontal="left" vertical="center"/>
      <protection/>
    </xf>
    <xf numFmtId="0" fontId="14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45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13" fillId="0" borderId="46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47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49" xfId="0" applyNumberFormat="1" applyFont="1" applyFill="1" applyBorder="1" applyAlignment="1" applyProtection="1">
      <alignment horizontal="left" vertical="center"/>
      <protection/>
    </xf>
    <xf numFmtId="0" fontId="4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 applyProtection="1">
      <alignment horizontal="left" vertical="center"/>
      <protection/>
    </xf>
    <xf numFmtId="0" fontId="2" fillId="0" borderId="43" xfId="0" applyNumberFormat="1" applyFont="1" applyFill="1" applyBorder="1" applyAlignment="1" applyProtection="1">
      <alignment horizontal="left" vertical="center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47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0" t="s">
        <v>345</v>
      </c>
      <c r="B1" s="101"/>
      <c r="C1" s="101"/>
      <c r="D1" s="101"/>
      <c r="E1" s="101"/>
      <c r="F1" s="101"/>
      <c r="G1" s="101"/>
      <c r="H1" s="101"/>
      <c r="I1" s="101"/>
    </row>
    <row r="2" spans="1:10" ht="12.75">
      <c r="A2" s="102" t="s">
        <v>0</v>
      </c>
      <c r="B2" s="98"/>
      <c r="C2" s="103" t="str">
        <f>'Stavební rozpočet'!C2</f>
        <v>Výměna oken zámku Vyškov</v>
      </c>
      <c r="D2" s="104"/>
      <c r="E2" s="97" t="s">
        <v>245</v>
      </c>
      <c r="F2" s="97" t="s">
        <v>339</v>
      </c>
      <c r="G2" s="98"/>
      <c r="H2" s="97" t="s">
        <v>323</v>
      </c>
      <c r="I2" s="99" t="s">
        <v>340</v>
      </c>
      <c r="J2" s="11"/>
    </row>
    <row r="3" spans="1:10" ht="12.75">
      <c r="A3" s="96"/>
      <c r="B3" s="71"/>
      <c r="C3" s="105"/>
      <c r="D3" s="105"/>
      <c r="E3" s="71"/>
      <c r="F3" s="71"/>
      <c r="G3" s="71"/>
      <c r="H3" s="71"/>
      <c r="I3" s="89"/>
      <c r="J3" s="11"/>
    </row>
    <row r="4" spans="1:10" ht="12.75">
      <c r="A4" s="90" t="s">
        <v>1</v>
      </c>
      <c r="B4" s="71"/>
      <c r="C4" s="70" t="str">
        <f>'Stavební rozpočet'!C4</f>
        <v> </v>
      </c>
      <c r="D4" s="71"/>
      <c r="E4" s="70" t="s">
        <v>246</v>
      </c>
      <c r="F4" s="70" t="str">
        <f>'Stavební rozpočet'!I4</f>
        <v> </v>
      </c>
      <c r="G4" s="71"/>
      <c r="H4" s="70" t="s">
        <v>323</v>
      </c>
      <c r="I4" s="88"/>
      <c r="J4" s="11"/>
    </row>
    <row r="5" spans="1:10" ht="12.75">
      <c r="A5" s="96"/>
      <c r="B5" s="71"/>
      <c r="C5" s="71"/>
      <c r="D5" s="71"/>
      <c r="E5" s="71"/>
      <c r="F5" s="71"/>
      <c r="G5" s="71"/>
      <c r="H5" s="71"/>
      <c r="I5" s="89"/>
      <c r="J5" s="11"/>
    </row>
    <row r="6" spans="1:10" ht="12.75">
      <c r="A6" s="90" t="s">
        <v>2</v>
      </c>
      <c r="B6" s="71"/>
      <c r="C6" s="70" t="str">
        <f>'Stavební rozpočet'!C6</f>
        <v>Vyškov</v>
      </c>
      <c r="D6" s="71"/>
      <c r="E6" s="70" t="s">
        <v>247</v>
      </c>
      <c r="F6" s="70" t="str">
        <f>'Stavební rozpočet'!I6</f>
        <v> </v>
      </c>
      <c r="G6" s="71"/>
      <c r="H6" s="70" t="s">
        <v>323</v>
      </c>
      <c r="I6" s="88"/>
      <c r="J6" s="11"/>
    </row>
    <row r="7" spans="1:10" ht="12.75">
      <c r="A7" s="96"/>
      <c r="B7" s="71"/>
      <c r="C7" s="71"/>
      <c r="D7" s="71"/>
      <c r="E7" s="71"/>
      <c r="F7" s="71"/>
      <c r="G7" s="71"/>
      <c r="H7" s="71"/>
      <c r="I7" s="89"/>
      <c r="J7" s="11"/>
    </row>
    <row r="8" spans="1:10" ht="12.75">
      <c r="A8" s="90" t="s">
        <v>230</v>
      </c>
      <c r="B8" s="71"/>
      <c r="C8" s="70" t="str">
        <f>'Stavební rozpočet'!F4</f>
        <v> </v>
      </c>
      <c r="D8" s="71"/>
      <c r="E8" s="70" t="s">
        <v>231</v>
      </c>
      <c r="F8" s="70" t="str">
        <f>'Stavební rozpočet'!F6</f>
        <v> </v>
      </c>
      <c r="G8" s="71"/>
      <c r="H8" s="93" t="s">
        <v>324</v>
      </c>
      <c r="I8" s="88" t="s">
        <v>38</v>
      </c>
      <c r="J8" s="11"/>
    </row>
    <row r="9" spans="1:10" ht="12.75">
      <c r="A9" s="96"/>
      <c r="B9" s="71"/>
      <c r="C9" s="71"/>
      <c r="D9" s="71"/>
      <c r="E9" s="71"/>
      <c r="F9" s="71"/>
      <c r="G9" s="71"/>
      <c r="H9" s="71"/>
      <c r="I9" s="89"/>
      <c r="J9" s="11"/>
    </row>
    <row r="10" spans="1:10" ht="12.75">
      <c r="A10" s="90" t="s">
        <v>3</v>
      </c>
      <c r="B10" s="71"/>
      <c r="C10" s="70" t="str">
        <f>'Stavební rozpočet'!C8</f>
        <v> </v>
      </c>
      <c r="D10" s="71"/>
      <c r="E10" s="70" t="s">
        <v>248</v>
      </c>
      <c r="F10" s="70" t="str">
        <f>'Stavební rozpočet'!I8</f>
        <v> </v>
      </c>
      <c r="G10" s="71"/>
      <c r="H10" s="93" t="s">
        <v>325</v>
      </c>
      <c r="I10" s="94"/>
      <c r="J10" s="11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5"/>
      <c r="J11" s="11"/>
    </row>
    <row r="12" spans="1:9" ht="23.25" customHeight="1">
      <c r="A12" s="84" t="s">
        <v>284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19" t="s">
        <v>285</v>
      </c>
      <c r="B13" s="86" t="s">
        <v>297</v>
      </c>
      <c r="C13" s="87"/>
      <c r="D13" s="19" t="s">
        <v>299</v>
      </c>
      <c r="E13" s="86" t="s">
        <v>308</v>
      </c>
      <c r="F13" s="87"/>
      <c r="G13" s="19" t="s">
        <v>309</v>
      </c>
      <c r="H13" s="86" t="s">
        <v>326</v>
      </c>
      <c r="I13" s="87"/>
      <c r="J13" s="11"/>
    </row>
    <row r="14" spans="1:10" ht="15" customHeight="1">
      <c r="A14" s="20" t="s">
        <v>286</v>
      </c>
      <c r="B14" s="24" t="s">
        <v>298</v>
      </c>
      <c r="C14" s="28">
        <f>SUM('Stavební rozpočet'!P12:P188)</f>
        <v>0</v>
      </c>
      <c r="D14" s="82" t="s">
        <v>300</v>
      </c>
      <c r="E14" s="83"/>
      <c r="F14" s="28">
        <f>VORN!I15</f>
        <v>0</v>
      </c>
      <c r="G14" s="82" t="s">
        <v>310</v>
      </c>
      <c r="H14" s="83"/>
      <c r="I14" s="28">
        <f>VORN!I21</f>
        <v>0</v>
      </c>
      <c r="J14" s="11"/>
    </row>
    <row r="15" spans="1:10" ht="15" customHeight="1">
      <c r="A15" s="21"/>
      <c r="B15" s="24" t="s">
        <v>249</v>
      </c>
      <c r="C15" s="28">
        <f>SUM('Stavební rozpočet'!Q12:Q188)</f>
        <v>0</v>
      </c>
      <c r="D15" s="82" t="s">
        <v>301</v>
      </c>
      <c r="E15" s="83"/>
      <c r="F15" s="28">
        <f>VORN!I16</f>
        <v>0</v>
      </c>
      <c r="G15" s="82" t="s">
        <v>311</v>
      </c>
      <c r="H15" s="83"/>
      <c r="I15" s="28">
        <f>VORN!I22</f>
        <v>0</v>
      </c>
      <c r="J15" s="11"/>
    </row>
    <row r="16" spans="1:10" ht="15" customHeight="1">
      <c r="A16" s="20" t="s">
        <v>287</v>
      </c>
      <c r="B16" s="24" t="s">
        <v>298</v>
      </c>
      <c r="C16" s="28">
        <f>SUM('Stavební rozpočet'!R12:R188)</f>
        <v>0</v>
      </c>
      <c r="D16" s="82" t="s">
        <v>302</v>
      </c>
      <c r="E16" s="83"/>
      <c r="F16" s="28">
        <f>VORN!I17</f>
        <v>0</v>
      </c>
      <c r="G16" s="82" t="s">
        <v>312</v>
      </c>
      <c r="H16" s="83"/>
      <c r="I16" s="28">
        <f>VORN!I23</f>
        <v>0</v>
      </c>
      <c r="J16" s="11"/>
    </row>
    <row r="17" spans="1:10" ht="15" customHeight="1">
      <c r="A17" s="21"/>
      <c r="B17" s="24" t="s">
        <v>249</v>
      </c>
      <c r="C17" s="28">
        <f>SUM('Stavební rozpočet'!S12:S188)</f>
        <v>0</v>
      </c>
      <c r="D17" s="82"/>
      <c r="E17" s="83"/>
      <c r="F17" s="29"/>
      <c r="G17" s="82" t="s">
        <v>313</v>
      </c>
      <c r="H17" s="83"/>
      <c r="I17" s="28">
        <f>VORN!I24</f>
        <v>0</v>
      </c>
      <c r="J17" s="11"/>
    </row>
    <row r="18" spans="1:10" ht="15" customHeight="1">
      <c r="A18" s="20" t="s">
        <v>288</v>
      </c>
      <c r="B18" s="24" t="s">
        <v>298</v>
      </c>
      <c r="C18" s="28">
        <f>SUM('Stavební rozpočet'!T12:T188)</f>
        <v>0</v>
      </c>
      <c r="D18" s="82"/>
      <c r="E18" s="83"/>
      <c r="F18" s="29"/>
      <c r="G18" s="82" t="s">
        <v>314</v>
      </c>
      <c r="H18" s="83"/>
      <c r="I18" s="28">
        <f>VORN!I25</f>
        <v>0</v>
      </c>
      <c r="J18" s="11"/>
    </row>
    <row r="19" spans="1:10" ht="15" customHeight="1">
      <c r="A19" s="21"/>
      <c r="B19" s="24" t="s">
        <v>249</v>
      </c>
      <c r="C19" s="28">
        <f>SUM('Stavební rozpočet'!U12:U188)</f>
        <v>0</v>
      </c>
      <c r="D19" s="82"/>
      <c r="E19" s="83"/>
      <c r="F19" s="29"/>
      <c r="G19" s="82" t="s">
        <v>315</v>
      </c>
      <c r="H19" s="83"/>
      <c r="I19" s="28">
        <f>VORN!I26</f>
        <v>0</v>
      </c>
      <c r="J19" s="11"/>
    </row>
    <row r="20" spans="1:10" ht="15" customHeight="1">
      <c r="A20" s="80" t="s">
        <v>289</v>
      </c>
      <c r="B20" s="81"/>
      <c r="C20" s="28">
        <f>SUM('Stavební rozpočet'!V12:V188)</f>
        <v>0</v>
      </c>
      <c r="D20" s="82"/>
      <c r="E20" s="83"/>
      <c r="F20" s="29"/>
      <c r="G20" s="82"/>
      <c r="H20" s="83"/>
      <c r="I20" s="29"/>
      <c r="J20" s="11"/>
    </row>
    <row r="21" spans="1:10" ht="15" customHeight="1">
      <c r="A21" s="80" t="s">
        <v>290</v>
      </c>
      <c r="B21" s="81"/>
      <c r="C21" s="28">
        <f>SUM('Stavební rozpočet'!N12:N188)</f>
        <v>0</v>
      </c>
      <c r="D21" s="82"/>
      <c r="E21" s="83"/>
      <c r="F21" s="29"/>
      <c r="G21" s="82"/>
      <c r="H21" s="83"/>
      <c r="I21" s="29"/>
      <c r="J21" s="11"/>
    </row>
    <row r="22" spans="1:10" ht="16.5" customHeight="1">
      <c r="A22" s="80" t="s">
        <v>291</v>
      </c>
      <c r="B22" s="81"/>
      <c r="C22" s="28">
        <f>ROUND(SUM(C14:C21),0)</f>
        <v>0</v>
      </c>
      <c r="D22" s="80" t="s">
        <v>303</v>
      </c>
      <c r="E22" s="81"/>
      <c r="F22" s="28">
        <f>SUM(F14:F21)</f>
        <v>0</v>
      </c>
      <c r="G22" s="80" t="s">
        <v>316</v>
      </c>
      <c r="H22" s="81"/>
      <c r="I22" s="28">
        <f>SUM(I14:I21)</f>
        <v>0</v>
      </c>
      <c r="J22" s="11"/>
    </row>
    <row r="23" spans="1:10" ht="15" customHeight="1">
      <c r="A23" s="3"/>
      <c r="B23" s="3"/>
      <c r="C23" s="26"/>
      <c r="D23" s="80" t="s">
        <v>304</v>
      </c>
      <c r="E23" s="81"/>
      <c r="F23" s="30">
        <v>0</v>
      </c>
      <c r="G23" s="80" t="s">
        <v>317</v>
      </c>
      <c r="H23" s="81"/>
      <c r="I23" s="28">
        <v>0</v>
      </c>
      <c r="J23" s="11"/>
    </row>
    <row r="24" spans="4:10" ht="15" customHeight="1">
      <c r="D24" s="3"/>
      <c r="E24" s="3"/>
      <c r="F24" s="31"/>
      <c r="G24" s="80" t="s">
        <v>318</v>
      </c>
      <c r="H24" s="81"/>
      <c r="I24" s="28">
        <f>vorn_sum</f>
        <v>0</v>
      </c>
      <c r="J24" s="11"/>
    </row>
    <row r="25" spans="6:10" ht="15" customHeight="1">
      <c r="F25" s="32"/>
      <c r="G25" s="80" t="s">
        <v>319</v>
      </c>
      <c r="H25" s="81"/>
      <c r="I25" s="28">
        <v>0</v>
      </c>
      <c r="J25" s="11"/>
    </row>
    <row r="26" spans="1:9" ht="12.75">
      <c r="A26" s="2"/>
      <c r="B26" s="2"/>
      <c r="C26" s="2"/>
      <c r="G26" s="3"/>
      <c r="H26" s="3"/>
      <c r="I26" s="3"/>
    </row>
    <row r="27" spans="1:9" ht="15" customHeight="1">
      <c r="A27" s="78" t="s">
        <v>292</v>
      </c>
      <c r="B27" s="79"/>
      <c r="C27" s="33">
        <f>ROUND(SUM('Stavební rozpočet'!X12:X188),0)</f>
        <v>0</v>
      </c>
      <c r="D27" s="27"/>
      <c r="E27" s="2"/>
      <c r="F27" s="2"/>
      <c r="G27" s="2"/>
      <c r="H27" s="2"/>
      <c r="I27" s="2"/>
    </row>
    <row r="28" spans="1:10" ht="15" customHeight="1">
      <c r="A28" s="78" t="s">
        <v>293</v>
      </c>
      <c r="B28" s="79"/>
      <c r="C28" s="33">
        <f>ROUND(SUM('Stavební rozpočet'!Y12:Y188),0)</f>
        <v>0</v>
      </c>
      <c r="D28" s="78" t="s">
        <v>305</v>
      </c>
      <c r="E28" s="79"/>
      <c r="F28" s="33">
        <f>ROUND(C28*(15/100),2)</f>
        <v>0</v>
      </c>
      <c r="G28" s="78" t="s">
        <v>320</v>
      </c>
      <c r="H28" s="79"/>
      <c r="I28" s="33">
        <f>ROUND(SUM(C27:C29),0)</f>
        <v>0</v>
      </c>
      <c r="J28" s="11"/>
    </row>
    <row r="29" spans="1:10" ht="15" customHeight="1">
      <c r="A29" s="78" t="s">
        <v>294</v>
      </c>
      <c r="B29" s="79"/>
      <c r="C29" s="33">
        <f>ROUND(SUM('Stavební rozpočet'!Z12:Z188)+(F22+I22+F23+I23+I24+I25),0)</f>
        <v>0</v>
      </c>
      <c r="D29" s="78" t="s">
        <v>306</v>
      </c>
      <c r="E29" s="79"/>
      <c r="F29" s="33">
        <f>ROUND(C29*(21/100),2)</f>
        <v>0</v>
      </c>
      <c r="G29" s="78" t="s">
        <v>321</v>
      </c>
      <c r="H29" s="79"/>
      <c r="I29" s="33">
        <f>ROUND(SUM(F28:F29)+I28,0)</f>
        <v>0</v>
      </c>
      <c r="J29" s="11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10" ht="14.25" customHeight="1">
      <c r="A31" s="75" t="s">
        <v>295</v>
      </c>
      <c r="B31" s="76"/>
      <c r="C31" s="77"/>
      <c r="D31" s="75" t="s">
        <v>307</v>
      </c>
      <c r="E31" s="76"/>
      <c r="F31" s="77"/>
      <c r="G31" s="75" t="s">
        <v>322</v>
      </c>
      <c r="H31" s="76"/>
      <c r="I31" s="77"/>
      <c r="J31" s="12"/>
    </row>
    <row r="32" spans="1:10" ht="14.25" customHeight="1">
      <c r="A32" s="67"/>
      <c r="B32" s="68"/>
      <c r="C32" s="69"/>
      <c r="D32" s="67"/>
      <c r="E32" s="68"/>
      <c r="F32" s="69"/>
      <c r="G32" s="67"/>
      <c r="H32" s="68"/>
      <c r="I32" s="69"/>
      <c r="J32" s="12"/>
    </row>
    <row r="33" spans="1:10" ht="14.25" customHeight="1">
      <c r="A33" s="67"/>
      <c r="B33" s="68"/>
      <c r="C33" s="69"/>
      <c r="D33" s="67"/>
      <c r="E33" s="68"/>
      <c r="F33" s="69"/>
      <c r="G33" s="67"/>
      <c r="H33" s="68"/>
      <c r="I33" s="69"/>
      <c r="J33" s="12"/>
    </row>
    <row r="34" spans="1:10" ht="14.25" customHeight="1">
      <c r="A34" s="67"/>
      <c r="B34" s="68"/>
      <c r="C34" s="69"/>
      <c r="D34" s="67"/>
      <c r="E34" s="68"/>
      <c r="F34" s="69"/>
      <c r="G34" s="67"/>
      <c r="H34" s="68"/>
      <c r="I34" s="69"/>
      <c r="J34" s="12"/>
    </row>
    <row r="35" spans="1:10" ht="14.25" customHeight="1">
      <c r="A35" s="72" t="s">
        <v>296</v>
      </c>
      <c r="B35" s="73"/>
      <c r="C35" s="74"/>
      <c r="D35" s="72" t="s">
        <v>296</v>
      </c>
      <c r="E35" s="73"/>
      <c r="F35" s="74"/>
      <c r="G35" s="72" t="s">
        <v>296</v>
      </c>
      <c r="H35" s="73"/>
      <c r="I35" s="74"/>
      <c r="J35" s="12"/>
    </row>
    <row r="36" spans="1:9" ht="11.25" customHeight="1">
      <c r="A36" s="23" t="s">
        <v>39</v>
      </c>
      <c r="B36" s="25"/>
      <c r="C36" s="25"/>
      <c r="D36" s="25"/>
      <c r="E36" s="25"/>
      <c r="F36" s="25"/>
      <c r="G36" s="25"/>
      <c r="H36" s="25"/>
      <c r="I36" s="25"/>
    </row>
    <row r="37" spans="1:9" ht="38.25" customHeight="1">
      <c r="A37" s="70" t="s">
        <v>40</v>
      </c>
      <c r="B37" s="71"/>
      <c r="C37" s="71"/>
      <c r="D37" s="71"/>
      <c r="E37" s="71"/>
      <c r="F37" s="71"/>
      <c r="G37" s="71"/>
      <c r="H37" s="71"/>
      <c r="I37" s="71"/>
    </row>
  </sheetData>
  <sheetProtection/>
  <mergeCells count="83">
    <mergeCell ref="E2:E3"/>
    <mergeCell ref="F2:G3"/>
    <mergeCell ref="H2:H3"/>
    <mergeCell ref="I2:I3"/>
    <mergeCell ref="A1:I1"/>
    <mergeCell ref="A2:B3"/>
    <mergeCell ref="C2:D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 verticalCentered="1"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44"/>
      <c r="B1" s="2"/>
      <c r="C1" s="126" t="s">
        <v>335</v>
      </c>
      <c r="D1" s="127"/>
      <c r="E1" s="127"/>
      <c r="F1" s="127"/>
      <c r="G1" s="127"/>
      <c r="H1" s="127"/>
      <c r="I1" s="127"/>
    </row>
    <row r="2" spans="1:10" ht="12.75">
      <c r="A2" s="102" t="s">
        <v>0</v>
      </c>
      <c r="B2" s="98"/>
      <c r="C2" s="103" t="str">
        <f>'Stavební rozpočet'!C2</f>
        <v>Výměna oken zámku Vyškov</v>
      </c>
      <c r="D2" s="104"/>
      <c r="E2" s="97" t="s">
        <v>245</v>
      </c>
      <c r="F2" s="97" t="s">
        <v>339</v>
      </c>
      <c r="G2" s="98"/>
      <c r="H2" s="97" t="s">
        <v>323</v>
      </c>
      <c r="I2" s="99" t="s">
        <v>340</v>
      </c>
      <c r="J2" s="11"/>
    </row>
    <row r="3" spans="1:10" ht="12.75">
      <c r="A3" s="96"/>
      <c r="B3" s="71"/>
      <c r="C3" s="105"/>
      <c r="D3" s="105"/>
      <c r="E3" s="71"/>
      <c r="F3" s="71"/>
      <c r="G3" s="71"/>
      <c r="H3" s="71"/>
      <c r="I3" s="89"/>
      <c r="J3" s="11"/>
    </row>
    <row r="4" spans="1:10" ht="12.75">
      <c r="A4" s="90" t="s">
        <v>1</v>
      </c>
      <c r="B4" s="71"/>
      <c r="C4" s="70" t="str">
        <f>'Stavební rozpočet'!C4</f>
        <v> </v>
      </c>
      <c r="D4" s="71"/>
      <c r="E4" s="70" t="s">
        <v>246</v>
      </c>
      <c r="F4" s="70" t="str">
        <f>'Stavební rozpočet'!I4</f>
        <v> </v>
      </c>
      <c r="G4" s="71"/>
      <c r="H4" s="70" t="s">
        <v>323</v>
      </c>
      <c r="I4" s="88"/>
      <c r="J4" s="11"/>
    </row>
    <row r="5" spans="1:10" ht="12.75">
      <c r="A5" s="96"/>
      <c r="B5" s="71"/>
      <c r="C5" s="71"/>
      <c r="D5" s="71"/>
      <c r="E5" s="71"/>
      <c r="F5" s="71"/>
      <c r="G5" s="71"/>
      <c r="H5" s="71"/>
      <c r="I5" s="89"/>
      <c r="J5" s="11"/>
    </row>
    <row r="6" spans="1:10" ht="12.75">
      <c r="A6" s="90" t="s">
        <v>2</v>
      </c>
      <c r="B6" s="71"/>
      <c r="C6" s="70" t="str">
        <f>'Stavební rozpočet'!C6</f>
        <v>Vyškov</v>
      </c>
      <c r="D6" s="71"/>
      <c r="E6" s="70" t="s">
        <v>247</v>
      </c>
      <c r="F6" s="70" t="str">
        <f>'Stavební rozpočet'!I6</f>
        <v> </v>
      </c>
      <c r="G6" s="71"/>
      <c r="H6" s="70" t="s">
        <v>323</v>
      </c>
      <c r="I6" s="88"/>
      <c r="J6" s="11"/>
    </row>
    <row r="7" spans="1:10" ht="12.75">
      <c r="A7" s="96"/>
      <c r="B7" s="71"/>
      <c r="C7" s="71"/>
      <c r="D7" s="71"/>
      <c r="E7" s="71"/>
      <c r="F7" s="71"/>
      <c r="G7" s="71"/>
      <c r="H7" s="71"/>
      <c r="I7" s="89"/>
      <c r="J7" s="11"/>
    </row>
    <row r="8" spans="1:10" ht="12.75">
      <c r="A8" s="90" t="s">
        <v>230</v>
      </c>
      <c r="B8" s="71"/>
      <c r="C8" s="70" t="str">
        <f>'Stavební rozpočet'!F4</f>
        <v> </v>
      </c>
      <c r="D8" s="71"/>
      <c r="E8" s="70" t="s">
        <v>231</v>
      </c>
      <c r="F8" s="70" t="str">
        <f>'Stavební rozpočet'!F6</f>
        <v> </v>
      </c>
      <c r="G8" s="71"/>
      <c r="H8" s="93" t="s">
        <v>324</v>
      </c>
      <c r="I8" s="88" t="s">
        <v>38</v>
      </c>
      <c r="J8" s="11"/>
    </row>
    <row r="9" spans="1:10" ht="12.75">
      <c r="A9" s="96"/>
      <c r="B9" s="71"/>
      <c r="C9" s="71"/>
      <c r="D9" s="71"/>
      <c r="E9" s="71"/>
      <c r="F9" s="71"/>
      <c r="G9" s="71"/>
      <c r="H9" s="71"/>
      <c r="I9" s="89"/>
      <c r="J9" s="11"/>
    </row>
    <row r="10" spans="1:10" ht="12.75">
      <c r="A10" s="90" t="s">
        <v>3</v>
      </c>
      <c r="B10" s="71"/>
      <c r="C10" s="70" t="str">
        <f>'Stavební rozpočet'!C8</f>
        <v> </v>
      </c>
      <c r="D10" s="71"/>
      <c r="E10" s="70" t="s">
        <v>248</v>
      </c>
      <c r="F10" s="70" t="str">
        <f>'Stavební rozpočet'!I8</f>
        <v> </v>
      </c>
      <c r="G10" s="71"/>
      <c r="H10" s="93" t="s">
        <v>325</v>
      </c>
      <c r="I10" s="94"/>
      <c r="J10" s="11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5"/>
      <c r="J11" s="11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>
      <c r="A13" s="109" t="s">
        <v>327</v>
      </c>
      <c r="B13" s="110"/>
      <c r="C13" s="110"/>
      <c r="D13" s="110"/>
      <c r="E13" s="110"/>
      <c r="F13" s="35"/>
      <c r="G13" s="35"/>
      <c r="H13" s="35"/>
      <c r="I13" s="35"/>
    </row>
    <row r="14" spans="1:10" ht="12.75">
      <c r="A14" s="111" t="s">
        <v>328</v>
      </c>
      <c r="B14" s="112"/>
      <c r="C14" s="112"/>
      <c r="D14" s="112"/>
      <c r="E14" s="113"/>
      <c r="F14" s="36" t="s">
        <v>336</v>
      </c>
      <c r="G14" s="36" t="s">
        <v>337</v>
      </c>
      <c r="H14" s="36" t="s">
        <v>338</v>
      </c>
      <c r="I14" s="36" t="s">
        <v>336</v>
      </c>
      <c r="J14" s="12"/>
    </row>
    <row r="15" spans="1:10" ht="12.75">
      <c r="A15" s="114" t="s">
        <v>300</v>
      </c>
      <c r="B15" s="115"/>
      <c r="C15" s="115"/>
      <c r="D15" s="115"/>
      <c r="E15" s="116"/>
      <c r="F15" s="37">
        <v>0</v>
      </c>
      <c r="G15" s="40"/>
      <c r="H15" s="40"/>
      <c r="I15" s="37">
        <f>F15</f>
        <v>0</v>
      </c>
      <c r="J15" s="11"/>
    </row>
    <row r="16" spans="1:10" ht="12.75">
      <c r="A16" s="114" t="s">
        <v>301</v>
      </c>
      <c r="B16" s="115"/>
      <c r="C16" s="115"/>
      <c r="D16" s="115"/>
      <c r="E16" s="116"/>
      <c r="F16" s="37">
        <v>0</v>
      </c>
      <c r="G16" s="40"/>
      <c r="H16" s="40"/>
      <c r="I16" s="37">
        <f>F16</f>
        <v>0</v>
      </c>
      <c r="J16" s="11"/>
    </row>
    <row r="17" spans="1:10" ht="12.75">
      <c r="A17" s="117" t="s">
        <v>302</v>
      </c>
      <c r="B17" s="118"/>
      <c r="C17" s="118"/>
      <c r="D17" s="118"/>
      <c r="E17" s="119"/>
      <c r="F17" s="38">
        <v>0</v>
      </c>
      <c r="G17" s="41"/>
      <c r="H17" s="41"/>
      <c r="I17" s="38">
        <f>F17</f>
        <v>0</v>
      </c>
      <c r="J17" s="11"/>
    </row>
    <row r="18" spans="1:10" ht="12.75">
      <c r="A18" s="120" t="s">
        <v>329</v>
      </c>
      <c r="B18" s="121"/>
      <c r="C18" s="121"/>
      <c r="D18" s="121"/>
      <c r="E18" s="122"/>
      <c r="F18" s="39"/>
      <c r="G18" s="42"/>
      <c r="H18" s="42"/>
      <c r="I18" s="43">
        <f>SUM(I15:I17)</f>
        <v>0</v>
      </c>
      <c r="J18" s="12"/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10" ht="12.75">
      <c r="A20" s="111" t="s">
        <v>326</v>
      </c>
      <c r="B20" s="112"/>
      <c r="C20" s="112"/>
      <c r="D20" s="112"/>
      <c r="E20" s="113"/>
      <c r="F20" s="36" t="s">
        <v>336</v>
      </c>
      <c r="G20" s="36" t="s">
        <v>337</v>
      </c>
      <c r="H20" s="36" t="s">
        <v>338</v>
      </c>
      <c r="I20" s="36" t="s">
        <v>336</v>
      </c>
      <c r="J20" s="12"/>
    </row>
    <row r="21" spans="1:10" ht="12.75">
      <c r="A21" s="114" t="s">
        <v>310</v>
      </c>
      <c r="B21" s="115"/>
      <c r="C21" s="115"/>
      <c r="D21" s="115"/>
      <c r="E21" s="116"/>
      <c r="F21" s="40"/>
      <c r="G21" s="37">
        <v>0.5</v>
      </c>
      <c r="H21" s="37">
        <f>'Krycí list rozpočtu'!C22</f>
        <v>0</v>
      </c>
      <c r="I21" s="37">
        <f>(G21/100)*H21</f>
        <v>0</v>
      </c>
      <c r="J21" s="11"/>
    </row>
    <row r="22" spans="1:10" ht="12.75">
      <c r="A22" s="114" t="s">
        <v>311</v>
      </c>
      <c r="B22" s="115"/>
      <c r="C22" s="115"/>
      <c r="D22" s="115"/>
      <c r="E22" s="116"/>
      <c r="F22" s="37">
        <v>0</v>
      </c>
      <c r="G22" s="40"/>
      <c r="H22" s="40"/>
      <c r="I22" s="37">
        <f>F22</f>
        <v>0</v>
      </c>
      <c r="J22" s="11"/>
    </row>
    <row r="23" spans="1:10" ht="12.75">
      <c r="A23" s="114" t="s">
        <v>312</v>
      </c>
      <c r="B23" s="115"/>
      <c r="C23" s="115"/>
      <c r="D23" s="115"/>
      <c r="E23" s="116"/>
      <c r="F23" s="37">
        <v>0</v>
      </c>
      <c r="G23" s="40"/>
      <c r="H23" s="40"/>
      <c r="I23" s="37">
        <f>F23</f>
        <v>0</v>
      </c>
      <c r="J23" s="11"/>
    </row>
    <row r="24" spans="1:10" ht="12.75">
      <c r="A24" s="114" t="s">
        <v>313</v>
      </c>
      <c r="B24" s="115"/>
      <c r="C24" s="115"/>
      <c r="D24" s="115"/>
      <c r="E24" s="116"/>
      <c r="F24" s="37">
        <v>0</v>
      </c>
      <c r="G24" s="40"/>
      <c r="H24" s="40"/>
      <c r="I24" s="37">
        <f>F24</f>
        <v>0</v>
      </c>
      <c r="J24" s="11"/>
    </row>
    <row r="25" spans="1:10" ht="12.75">
      <c r="A25" s="114" t="s">
        <v>314</v>
      </c>
      <c r="B25" s="115"/>
      <c r="C25" s="115"/>
      <c r="D25" s="115"/>
      <c r="E25" s="116"/>
      <c r="F25" s="37">
        <v>0</v>
      </c>
      <c r="G25" s="40"/>
      <c r="H25" s="40"/>
      <c r="I25" s="37">
        <f>F25</f>
        <v>0</v>
      </c>
      <c r="J25" s="11"/>
    </row>
    <row r="26" spans="1:10" ht="12.75">
      <c r="A26" s="117" t="s">
        <v>315</v>
      </c>
      <c r="B26" s="118"/>
      <c r="C26" s="118"/>
      <c r="D26" s="118"/>
      <c r="E26" s="119"/>
      <c r="F26" s="38">
        <v>0</v>
      </c>
      <c r="G26" s="41"/>
      <c r="H26" s="41"/>
      <c r="I26" s="38">
        <f>F26</f>
        <v>0</v>
      </c>
      <c r="J26" s="11"/>
    </row>
    <row r="27" spans="1:10" ht="12.75">
      <c r="A27" s="120" t="s">
        <v>330</v>
      </c>
      <c r="B27" s="121"/>
      <c r="C27" s="121"/>
      <c r="D27" s="121"/>
      <c r="E27" s="122"/>
      <c r="F27" s="39"/>
      <c r="G27" s="42"/>
      <c r="H27" s="42"/>
      <c r="I27" s="43">
        <f>SUM(I21:I26)</f>
        <v>0</v>
      </c>
      <c r="J27" s="12"/>
    </row>
    <row r="28" spans="1:9" ht="12.75">
      <c r="A28" s="34"/>
      <c r="B28" s="34"/>
      <c r="C28" s="34"/>
      <c r="D28" s="34"/>
      <c r="E28" s="34"/>
      <c r="F28" s="34"/>
      <c r="G28" s="34"/>
      <c r="H28" s="34"/>
      <c r="I28" s="34"/>
    </row>
    <row r="29" spans="1:10" ht="15" customHeight="1">
      <c r="A29" s="123" t="s">
        <v>331</v>
      </c>
      <c r="B29" s="124"/>
      <c r="C29" s="124"/>
      <c r="D29" s="124"/>
      <c r="E29" s="125"/>
      <c r="F29" s="106">
        <f>I18+I27</f>
        <v>0</v>
      </c>
      <c r="G29" s="107"/>
      <c r="H29" s="107"/>
      <c r="I29" s="108"/>
      <c r="J29" s="12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3" spans="1:9" ht="15" customHeight="1">
      <c r="A33" s="109" t="s">
        <v>332</v>
      </c>
      <c r="B33" s="110"/>
      <c r="C33" s="110"/>
      <c r="D33" s="110"/>
      <c r="E33" s="110"/>
      <c r="F33" s="35"/>
      <c r="G33" s="35"/>
      <c r="H33" s="35"/>
      <c r="I33" s="35"/>
    </row>
    <row r="34" spans="1:10" ht="12.75">
      <c r="A34" s="111" t="s">
        <v>333</v>
      </c>
      <c r="B34" s="112"/>
      <c r="C34" s="112"/>
      <c r="D34" s="112"/>
      <c r="E34" s="113"/>
      <c r="F34" s="36" t="s">
        <v>336</v>
      </c>
      <c r="G34" s="36" t="s">
        <v>337</v>
      </c>
      <c r="H34" s="36" t="s">
        <v>338</v>
      </c>
      <c r="I34" s="36" t="s">
        <v>336</v>
      </c>
      <c r="J34" s="12"/>
    </row>
    <row r="35" spans="1:10" ht="12.75">
      <c r="A35" s="117"/>
      <c r="B35" s="118"/>
      <c r="C35" s="118"/>
      <c r="D35" s="118"/>
      <c r="E35" s="119"/>
      <c r="F35" s="38">
        <v>0</v>
      </c>
      <c r="G35" s="41"/>
      <c r="H35" s="41"/>
      <c r="I35" s="38">
        <f>F35</f>
        <v>0</v>
      </c>
      <c r="J35" s="11"/>
    </row>
    <row r="36" spans="1:10" ht="12.75">
      <c r="A36" s="120" t="s">
        <v>334</v>
      </c>
      <c r="B36" s="121"/>
      <c r="C36" s="121"/>
      <c r="D36" s="121"/>
      <c r="E36" s="122"/>
      <c r="F36" s="39"/>
      <c r="G36" s="42"/>
      <c r="H36" s="42"/>
      <c r="I36" s="43">
        <f>SUM(I35:I35)</f>
        <v>0</v>
      </c>
      <c r="J36" s="1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35:E35"/>
    <mergeCell ref="A36:E36"/>
    <mergeCell ref="A26:E26"/>
    <mergeCell ref="A27:E27"/>
    <mergeCell ref="A29:E29"/>
    <mergeCell ref="F29:I29"/>
    <mergeCell ref="A33:E33"/>
    <mergeCell ref="A34:E34"/>
    <mergeCell ref="A24:E24"/>
    <mergeCell ref="A25:E25"/>
  </mergeCells>
  <printOptions horizontalCentered="1" vertic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31" t="s">
        <v>346</v>
      </c>
      <c r="B1" s="127"/>
      <c r="C1" s="127"/>
      <c r="D1" s="127"/>
      <c r="E1" s="127"/>
      <c r="F1" s="127"/>
      <c r="G1" s="127"/>
    </row>
    <row r="2" spans="1:8" ht="12.75">
      <c r="A2" s="102" t="s">
        <v>0</v>
      </c>
      <c r="B2" s="103" t="str">
        <f>'Stavební rozpočet'!C2</f>
        <v>Výměna oken zámku Vyškov</v>
      </c>
      <c r="C2" s="104"/>
      <c r="D2" s="97" t="s">
        <v>245</v>
      </c>
      <c r="E2" s="97" t="s">
        <v>339</v>
      </c>
      <c r="F2" s="98"/>
      <c r="G2" s="132"/>
      <c r="H2" s="11"/>
    </row>
    <row r="3" spans="1:8" ht="12.75">
      <c r="A3" s="96"/>
      <c r="B3" s="105"/>
      <c r="C3" s="105"/>
      <c r="D3" s="71"/>
      <c r="E3" s="71"/>
      <c r="F3" s="71"/>
      <c r="G3" s="89"/>
      <c r="H3" s="11"/>
    </row>
    <row r="4" spans="1:8" ht="12.75">
      <c r="A4" s="90" t="s">
        <v>1</v>
      </c>
      <c r="B4" s="70" t="str">
        <f>'Stavební rozpočet'!C4</f>
        <v> </v>
      </c>
      <c r="C4" s="71"/>
      <c r="D4" s="70" t="s">
        <v>246</v>
      </c>
      <c r="E4" s="70" t="str">
        <f>'Stavební rozpočet'!I4</f>
        <v> </v>
      </c>
      <c r="F4" s="71"/>
      <c r="G4" s="89"/>
      <c r="H4" s="11"/>
    </row>
    <row r="5" spans="1:8" ht="12.75">
      <c r="A5" s="96"/>
      <c r="B5" s="71"/>
      <c r="C5" s="71"/>
      <c r="D5" s="71"/>
      <c r="E5" s="71"/>
      <c r="F5" s="71"/>
      <c r="G5" s="89"/>
      <c r="H5" s="11"/>
    </row>
    <row r="6" spans="1:8" ht="12.75">
      <c r="A6" s="90" t="s">
        <v>2</v>
      </c>
      <c r="B6" s="70" t="str">
        <f>'Stavební rozpočet'!C6</f>
        <v>Vyškov</v>
      </c>
      <c r="C6" s="71"/>
      <c r="D6" s="70" t="s">
        <v>247</v>
      </c>
      <c r="E6" s="70" t="str">
        <f>'Stavební rozpočet'!I6</f>
        <v> </v>
      </c>
      <c r="F6" s="71"/>
      <c r="G6" s="89"/>
      <c r="H6" s="11"/>
    </row>
    <row r="7" spans="1:8" ht="12.75">
      <c r="A7" s="96"/>
      <c r="B7" s="71"/>
      <c r="C7" s="71"/>
      <c r="D7" s="71"/>
      <c r="E7" s="71"/>
      <c r="F7" s="71"/>
      <c r="G7" s="89"/>
      <c r="H7" s="11"/>
    </row>
    <row r="8" spans="1:8" ht="12.75">
      <c r="A8" s="90" t="s">
        <v>248</v>
      </c>
      <c r="B8" s="70" t="str">
        <f>'Stavební rozpočet'!I8</f>
        <v> </v>
      </c>
      <c r="C8" s="71"/>
      <c r="D8" s="93" t="s">
        <v>232</v>
      </c>
      <c r="E8" s="70"/>
      <c r="F8" s="71"/>
      <c r="G8" s="89"/>
      <c r="H8" s="11"/>
    </row>
    <row r="9" spans="1:8" ht="13.5" thickBot="1">
      <c r="A9" s="128"/>
      <c r="B9" s="129"/>
      <c r="C9" s="129"/>
      <c r="D9" s="129"/>
      <c r="E9" s="129"/>
      <c r="F9" s="129"/>
      <c r="G9" s="130"/>
      <c r="H9" s="11"/>
    </row>
    <row r="10" spans="1:8" ht="12.75">
      <c r="A10" s="65" t="s">
        <v>41</v>
      </c>
      <c r="B10" s="1" t="s">
        <v>42</v>
      </c>
      <c r="C10" s="5" t="s">
        <v>278</v>
      </c>
      <c r="D10" s="6" t="s">
        <v>279</v>
      </c>
      <c r="E10" s="6" t="s">
        <v>280</v>
      </c>
      <c r="F10" s="6" t="s">
        <v>281</v>
      </c>
      <c r="G10" s="8" t="s">
        <v>282</v>
      </c>
      <c r="H10" s="12"/>
    </row>
    <row r="11" spans="1:9" ht="12.75">
      <c r="A11" s="40"/>
      <c r="B11" s="40" t="s">
        <v>43</v>
      </c>
      <c r="C11" s="40" t="s">
        <v>91</v>
      </c>
      <c r="D11" s="37">
        <f>'Stavební rozpočet'!G12</f>
        <v>0</v>
      </c>
      <c r="E11" s="37">
        <f>'Stavební rozpočet'!H12</f>
        <v>0</v>
      </c>
      <c r="F11" s="37">
        <f aca="true" t="shared" si="0" ref="F11:F22">D11+E11</f>
        <v>0</v>
      </c>
      <c r="G11" s="37">
        <f>'Stavební rozpočet'!K12</f>
        <v>2.3545144000000002</v>
      </c>
      <c r="H11" s="13" t="s">
        <v>283</v>
      </c>
      <c r="I11" s="13">
        <f aca="true" t="shared" si="1" ref="I11:I22">IF(H11="F",0,F11)</f>
        <v>0</v>
      </c>
    </row>
    <row r="12" spans="1:9" ht="12.75">
      <c r="A12" s="40"/>
      <c r="B12" s="40" t="s">
        <v>45</v>
      </c>
      <c r="C12" s="40" t="s">
        <v>99</v>
      </c>
      <c r="D12" s="37">
        <f>'Stavební rozpočet'!G20</f>
        <v>0</v>
      </c>
      <c r="E12" s="37">
        <f>'Stavební rozpočet'!H20</f>
        <v>0</v>
      </c>
      <c r="F12" s="37">
        <f t="shared" si="0"/>
        <v>0</v>
      </c>
      <c r="G12" s="37">
        <f>'Stavební rozpočet'!K20</f>
        <v>4.50467472</v>
      </c>
      <c r="H12" s="13" t="s">
        <v>283</v>
      </c>
      <c r="I12" s="13">
        <f t="shared" si="1"/>
        <v>0</v>
      </c>
    </row>
    <row r="13" spans="1:9" ht="12.75">
      <c r="A13" s="40"/>
      <c r="B13" s="40" t="s">
        <v>47</v>
      </c>
      <c r="C13" s="40" t="s">
        <v>109</v>
      </c>
      <c r="D13" s="37">
        <f>'Stavební rozpočet'!G30</f>
        <v>0</v>
      </c>
      <c r="E13" s="37">
        <f>'Stavební rozpočet'!H30</f>
        <v>0</v>
      </c>
      <c r="F13" s="37">
        <f t="shared" si="0"/>
        <v>0</v>
      </c>
      <c r="G13" s="37">
        <f>'Stavební rozpočet'!K30</f>
        <v>0</v>
      </c>
      <c r="H13" s="13" t="s">
        <v>283</v>
      </c>
      <c r="I13" s="13">
        <f t="shared" si="1"/>
        <v>0</v>
      </c>
    </row>
    <row r="14" spans="1:9" ht="12.75">
      <c r="A14" s="40"/>
      <c r="B14" s="40" t="s">
        <v>49</v>
      </c>
      <c r="C14" s="40" t="s">
        <v>111</v>
      </c>
      <c r="D14" s="37">
        <f>'Stavební rozpočet'!G38</f>
        <v>0</v>
      </c>
      <c r="E14" s="37">
        <f>'Stavební rozpočet'!H38</f>
        <v>0</v>
      </c>
      <c r="F14" s="37">
        <f t="shared" si="0"/>
        <v>0</v>
      </c>
      <c r="G14" s="37">
        <f>'Stavební rozpočet'!K38</f>
        <v>0</v>
      </c>
      <c r="H14" s="13" t="s">
        <v>283</v>
      </c>
      <c r="I14" s="13">
        <f t="shared" si="1"/>
        <v>0</v>
      </c>
    </row>
    <row r="15" spans="1:9" ht="12.75">
      <c r="A15" s="40"/>
      <c r="B15" s="40" t="s">
        <v>51</v>
      </c>
      <c r="C15" s="40" t="s">
        <v>117</v>
      </c>
      <c r="D15" s="37">
        <f>'Stavební rozpočet'!G44</f>
        <v>0</v>
      </c>
      <c r="E15" s="37">
        <f>'Stavební rozpočet'!H44</f>
        <v>0</v>
      </c>
      <c r="F15" s="37">
        <f t="shared" si="0"/>
        <v>0</v>
      </c>
      <c r="G15" s="37">
        <f>'Stavební rozpočet'!K44</f>
        <v>4.695152</v>
      </c>
      <c r="H15" s="13" t="s">
        <v>283</v>
      </c>
      <c r="I15" s="13">
        <f t="shared" si="1"/>
        <v>0</v>
      </c>
    </row>
    <row r="16" spans="1:9" ht="29.25" customHeight="1">
      <c r="A16" s="40"/>
      <c r="B16" s="40" t="s">
        <v>53</v>
      </c>
      <c r="C16" s="66" t="s">
        <v>120</v>
      </c>
      <c r="D16" s="37">
        <f>'Stavební rozpočet'!G47</f>
        <v>0</v>
      </c>
      <c r="E16" s="37">
        <f>'Stavební rozpočet'!H47</f>
        <v>0</v>
      </c>
      <c r="F16" s="37">
        <f t="shared" si="0"/>
        <v>0</v>
      </c>
      <c r="G16" s="37">
        <f>'Stavební rozpočet'!K47</f>
        <v>0.039655</v>
      </c>
      <c r="H16" s="13" t="s">
        <v>283</v>
      </c>
      <c r="I16" s="13">
        <f t="shared" si="1"/>
        <v>0</v>
      </c>
    </row>
    <row r="17" spans="1:9" ht="12.75">
      <c r="A17" s="40"/>
      <c r="B17" s="40" t="s">
        <v>55</v>
      </c>
      <c r="C17" s="40" t="s">
        <v>123</v>
      </c>
      <c r="D17" s="37">
        <f>'Stavební rozpočet'!G50</f>
        <v>0</v>
      </c>
      <c r="E17" s="37">
        <f>'Stavební rozpočet'!H50</f>
        <v>0</v>
      </c>
      <c r="F17" s="37">
        <f t="shared" si="0"/>
        <v>0</v>
      </c>
      <c r="G17" s="37">
        <f>'Stavební rozpočet'!K50</f>
        <v>17.03546806</v>
      </c>
      <c r="H17" s="13" t="s">
        <v>283</v>
      </c>
      <c r="I17" s="13">
        <f t="shared" si="1"/>
        <v>0</v>
      </c>
    </row>
    <row r="18" spans="1:9" ht="12.75">
      <c r="A18" s="40"/>
      <c r="B18" s="40" t="s">
        <v>61</v>
      </c>
      <c r="C18" s="40" t="s">
        <v>144</v>
      </c>
      <c r="D18" s="37">
        <f>'Stavební rozpočet'!G73</f>
        <v>0</v>
      </c>
      <c r="E18" s="37">
        <f>'Stavební rozpočet'!H73</f>
        <v>0</v>
      </c>
      <c r="F18" s="37">
        <f t="shared" si="0"/>
        <v>0</v>
      </c>
      <c r="G18" s="37">
        <f>'Stavební rozpočet'!K73</f>
        <v>0</v>
      </c>
      <c r="H18" s="13" t="s">
        <v>283</v>
      </c>
      <c r="I18" s="13">
        <f t="shared" si="1"/>
        <v>0</v>
      </c>
    </row>
    <row r="19" spans="1:9" ht="12.75">
      <c r="A19" s="40"/>
      <c r="B19" s="40" t="s">
        <v>63</v>
      </c>
      <c r="C19" s="40" t="s">
        <v>146</v>
      </c>
      <c r="D19" s="37">
        <f>'Stavební rozpočet'!G75</f>
        <v>0</v>
      </c>
      <c r="E19" s="37">
        <f>'Stavební rozpočet'!H75</f>
        <v>0</v>
      </c>
      <c r="F19" s="37">
        <f t="shared" si="0"/>
        <v>0</v>
      </c>
      <c r="G19" s="37">
        <f>'Stavební rozpočet'!K75</f>
        <v>0</v>
      </c>
      <c r="H19" s="13" t="s">
        <v>283</v>
      </c>
      <c r="I19" s="13">
        <f t="shared" si="1"/>
        <v>0</v>
      </c>
    </row>
    <row r="20" spans="1:9" ht="12.75">
      <c r="A20" s="40"/>
      <c r="B20" s="40" t="s">
        <v>72</v>
      </c>
      <c r="C20" s="40" t="s">
        <v>157</v>
      </c>
      <c r="D20" s="37">
        <f>'Stavební rozpočet'!G86</f>
        <v>0</v>
      </c>
      <c r="E20" s="37">
        <f>'Stavební rozpočet'!H86</f>
        <v>0</v>
      </c>
      <c r="F20" s="37">
        <f t="shared" si="0"/>
        <v>0</v>
      </c>
      <c r="G20" s="37">
        <f>'Stavební rozpočet'!K86</f>
        <v>0.37625000000000003</v>
      </c>
      <c r="H20" s="13" t="s">
        <v>283</v>
      </c>
      <c r="I20" s="13">
        <f t="shared" si="1"/>
        <v>0</v>
      </c>
    </row>
    <row r="21" spans="1:9" ht="12.75">
      <c r="A21" s="40"/>
      <c r="B21" s="40" t="s">
        <v>74</v>
      </c>
      <c r="C21" s="40" t="s">
        <v>159</v>
      </c>
      <c r="D21" s="37">
        <f>'Stavební rozpočet'!G88</f>
        <v>0</v>
      </c>
      <c r="E21" s="37">
        <f>'Stavební rozpočet'!H88</f>
        <v>0</v>
      </c>
      <c r="F21" s="37">
        <f t="shared" si="0"/>
        <v>0</v>
      </c>
      <c r="G21" s="37">
        <f>'Stavební rozpočet'!K88</f>
        <v>6.8100000000000005</v>
      </c>
      <c r="H21" s="13" t="s">
        <v>283</v>
      </c>
      <c r="I21" s="13">
        <f t="shared" si="1"/>
        <v>0</v>
      </c>
    </row>
    <row r="22" spans="1:9" ht="12.75">
      <c r="A22" s="40"/>
      <c r="B22" s="40" t="s">
        <v>82</v>
      </c>
      <c r="C22" s="40" t="s">
        <v>173</v>
      </c>
      <c r="D22" s="37">
        <f>'Stavební rozpočet'!G114</f>
        <v>0</v>
      </c>
      <c r="E22" s="37">
        <f>'Stavební rozpočet'!H114</f>
        <v>0</v>
      </c>
      <c r="F22" s="37">
        <f t="shared" si="0"/>
        <v>0</v>
      </c>
      <c r="G22" s="37">
        <f>'Stavební rozpočet'!K114</f>
        <v>0.6940192</v>
      </c>
      <c r="H22" s="13" t="s">
        <v>283</v>
      </c>
      <c r="I22" s="13">
        <f t="shared" si="1"/>
        <v>0</v>
      </c>
    </row>
    <row r="24" spans="5:6" ht="12.75">
      <c r="E24" s="17" t="s">
        <v>244</v>
      </c>
      <c r="F24" s="18">
        <f>ROUND(SUM(I11:I22),0)</f>
        <v>0</v>
      </c>
    </row>
  </sheetData>
  <sheetProtection/>
  <mergeCells count="17">
    <mergeCell ref="A1:G1"/>
    <mergeCell ref="A2:A3"/>
    <mergeCell ref="B2:C3"/>
    <mergeCell ref="D2:D3"/>
    <mergeCell ref="E2:G3"/>
    <mergeCell ref="A8:A9"/>
    <mergeCell ref="B8:C9"/>
    <mergeCell ref="D8:D9"/>
    <mergeCell ref="E8:G9"/>
    <mergeCell ref="A4:A5"/>
    <mergeCell ref="B4:C5"/>
    <mergeCell ref="D4:D5"/>
    <mergeCell ref="E4:G5"/>
    <mergeCell ref="A6:A7"/>
    <mergeCell ref="B6:C7"/>
    <mergeCell ref="D6:D7"/>
    <mergeCell ref="E6:G7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1"/>
  <sheetViews>
    <sheetView zoomScaleSheetLayoutView="110" zoomScalePageLayoutView="0" workbookViewId="0" topLeftCell="A1">
      <pane ySplit="11" topLeftCell="A156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54.7109375" style="0" customWidth="1"/>
    <col min="4" max="4" width="4.28125" style="0" customWidth="1"/>
    <col min="5" max="5" width="10.00390625" style="0" customWidth="1"/>
    <col min="6" max="6" width="10.140625" style="0" customWidth="1"/>
    <col min="7" max="7" width="11.8515625" style="0" customWidth="1"/>
    <col min="8" max="8" width="13.28125" style="0" customWidth="1"/>
    <col min="9" max="9" width="14.28125" style="0" customWidth="1"/>
    <col min="10" max="11" width="9.140625" style="0" customWidth="1"/>
    <col min="12" max="12" width="0" style="0" hidden="1" customWidth="1"/>
    <col min="13" max="46" width="12.140625" style="0" hidden="1" customWidth="1"/>
  </cols>
  <sheetData>
    <row r="1" spans="1:11" ht="72.75" customHeight="1">
      <c r="A1" s="131" t="s">
        <v>347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 ht="12.75">
      <c r="A2" s="102" t="s">
        <v>0</v>
      </c>
      <c r="B2" s="98"/>
      <c r="C2" s="103" t="s">
        <v>87</v>
      </c>
      <c r="D2" s="137" t="s">
        <v>229</v>
      </c>
      <c r="E2" s="98"/>
      <c r="F2" s="137" t="s">
        <v>5</v>
      </c>
      <c r="G2" s="98"/>
      <c r="H2" s="97" t="s">
        <v>245</v>
      </c>
      <c r="I2" s="97" t="s">
        <v>339</v>
      </c>
      <c r="J2" s="98"/>
      <c r="K2" s="98"/>
      <c r="L2" s="11"/>
    </row>
    <row r="3" spans="1:12" ht="12.75">
      <c r="A3" s="96"/>
      <c r="B3" s="71"/>
      <c r="C3" s="105"/>
      <c r="D3" s="71"/>
      <c r="E3" s="71"/>
      <c r="F3" s="71"/>
      <c r="G3" s="71"/>
      <c r="H3" s="71"/>
      <c r="I3" s="71"/>
      <c r="J3" s="71"/>
      <c r="K3" s="71"/>
      <c r="L3" s="11"/>
    </row>
    <row r="4" spans="1:48" ht="12.75">
      <c r="A4" s="90" t="s">
        <v>1</v>
      </c>
      <c r="B4" s="71"/>
      <c r="C4" s="70" t="s">
        <v>5</v>
      </c>
      <c r="D4" s="93" t="s">
        <v>230</v>
      </c>
      <c r="E4" s="71"/>
      <c r="F4" s="93" t="s">
        <v>5</v>
      </c>
      <c r="G4" s="71"/>
      <c r="H4" s="70" t="s">
        <v>246</v>
      </c>
      <c r="I4" s="70" t="s">
        <v>5</v>
      </c>
      <c r="J4" s="71"/>
      <c r="K4" s="71"/>
      <c r="L4" s="11"/>
      <c r="AV4" s="46"/>
    </row>
    <row r="5" spans="1:12" ht="12.75">
      <c r="A5" s="96"/>
      <c r="B5" s="71"/>
      <c r="C5" s="71"/>
      <c r="D5" s="71"/>
      <c r="E5" s="71"/>
      <c r="F5" s="71"/>
      <c r="G5" s="71"/>
      <c r="H5" s="71"/>
      <c r="I5" s="71"/>
      <c r="J5" s="71"/>
      <c r="K5" s="71"/>
      <c r="L5" s="11"/>
    </row>
    <row r="6" spans="1:12" ht="12.75">
      <c r="A6" s="90" t="s">
        <v>2</v>
      </c>
      <c r="B6" s="71"/>
      <c r="C6" s="70" t="s">
        <v>88</v>
      </c>
      <c r="D6" s="93" t="s">
        <v>231</v>
      </c>
      <c r="E6" s="71"/>
      <c r="F6" s="93" t="s">
        <v>5</v>
      </c>
      <c r="G6" s="71"/>
      <c r="H6" s="70" t="s">
        <v>247</v>
      </c>
      <c r="I6" s="70" t="s">
        <v>5</v>
      </c>
      <c r="J6" s="71"/>
      <c r="K6" s="71"/>
      <c r="L6" s="11"/>
    </row>
    <row r="7" spans="1:12" ht="12.75">
      <c r="A7" s="96"/>
      <c r="B7" s="71"/>
      <c r="C7" s="71"/>
      <c r="D7" s="71"/>
      <c r="E7" s="71"/>
      <c r="F7" s="71"/>
      <c r="G7" s="71"/>
      <c r="H7" s="71"/>
      <c r="I7" s="71"/>
      <c r="J7" s="71"/>
      <c r="K7" s="71"/>
      <c r="L7" s="11"/>
    </row>
    <row r="8" spans="1:12" ht="12.75">
      <c r="A8" s="90" t="s">
        <v>3</v>
      </c>
      <c r="B8" s="71"/>
      <c r="C8" s="70" t="s">
        <v>5</v>
      </c>
      <c r="D8" s="93" t="s">
        <v>232</v>
      </c>
      <c r="E8" s="71"/>
      <c r="F8" s="93"/>
      <c r="G8" s="71"/>
      <c r="H8" s="70" t="s">
        <v>248</v>
      </c>
      <c r="I8" s="70" t="s">
        <v>5</v>
      </c>
      <c r="J8" s="71"/>
      <c r="K8" s="71"/>
      <c r="L8" s="11"/>
    </row>
    <row r="9" spans="1:12" ht="13.5" thickBo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</row>
    <row r="10" spans="1:12" ht="12.75">
      <c r="A10" s="1" t="s">
        <v>4</v>
      </c>
      <c r="B10" s="5" t="s">
        <v>42</v>
      </c>
      <c r="C10" s="5" t="s">
        <v>89</v>
      </c>
      <c r="D10" s="5" t="s">
        <v>233</v>
      </c>
      <c r="E10" s="6" t="s">
        <v>239</v>
      </c>
      <c r="F10" s="8" t="s">
        <v>240</v>
      </c>
      <c r="G10" s="133" t="s">
        <v>242</v>
      </c>
      <c r="H10" s="134"/>
      <c r="I10" s="135"/>
      <c r="J10" s="133" t="s">
        <v>251</v>
      </c>
      <c r="K10" s="135"/>
      <c r="L10" s="12"/>
    </row>
    <row r="11" spans="1:22" ht="12.75">
      <c r="A11" s="47" t="s">
        <v>5</v>
      </c>
      <c r="B11" s="48" t="s">
        <v>5</v>
      </c>
      <c r="C11" s="49" t="s">
        <v>90</v>
      </c>
      <c r="D11" s="48" t="s">
        <v>5</v>
      </c>
      <c r="E11" s="48" t="s">
        <v>5</v>
      </c>
      <c r="F11" s="50" t="s">
        <v>241</v>
      </c>
      <c r="G11" s="51" t="s">
        <v>243</v>
      </c>
      <c r="H11" s="52" t="s">
        <v>249</v>
      </c>
      <c r="I11" s="53" t="s">
        <v>250</v>
      </c>
      <c r="J11" s="51" t="s">
        <v>240</v>
      </c>
      <c r="K11" s="53" t="s">
        <v>250</v>
      </c>
      <c r="L11" s="12"/>
      <c r="N11" s="9" t="s">
        <v>252</v>
      </c>
      <c r="O11" s="9" t="s">
        <v>253</v>
      </c>
      <c r="P11" s="9" t="s">
        <v>254</v>
      </c>
      <c r="Q11" s="9" t="s">
        <v>255</v>
      </c>
      <c r="R11" s="9" t="s">
        <v>256</v>
      </c>
      <c r="S11" s="9" t="s">
        <v>257</v>
      </c>
      <c r="T11" s="9" t="s">
        <v>258</v>
      </c>
      <c r="U11" s="9" t="s">
        <v>259</v>
      </c>
      <c r="V11" s="9" t="s">
        <v>260</v>
      </c>
    </row>
    <row r="12" spans="1:35" ht="12.75">
      <c r="A12" s="54"/>
      <c r="B12" s="55" t="s">
        <v>43</v>
      </c>
      <c r="C12" s="55" t="s">
        <v>91</v>
      </c>
      <c r="D12" s="54" t="s">
        <v>5</v>
      </c>
      <c r="E12" s="54" t="s">
        <v>5</v>
      </c>
      <c r="F12" s="54" t="s">
        <v>5</v>
      </c>
      <c r="G12" s="56">
        <f>SUM(G13:G13)</f>
        <v>0</v>
      </c>
      <c r="H12" s="56">
        <f>SUM(H13:H13)</f>
        <v>0</v>
      </c>
      <c r="I12" s="56">
        <f>G12+H12</f>
        <v>0</v>
      </c>
      <c r="J12" s="57"/>
      <c r="K12" s="56">
        <f>SUM(K13:K13)</f>
        <v>2.3545144000000002</v>
      </c>
      <c r="W12" s="9"/>
      <c r="AG12" s="15">
        <f>SUM(X13:X13)</f>
        <v>0</v>
      </c>
      <c r="AH12" s="15">
        <f>SUM(Y13:Y13)</f>
        <v>0</v>
      </c>
      <c r="AI12" s="15">
        <f>SUM(Z13:Z13)</f>
        <v>0</v>
      </c>
    </row>
    <row r="13" spans="1:46" ht="12.75">
      <c r="A13" s="58" t="s">
        <v>6</v>
      </c>
      <c r="B13" s="58" t="s">
        <v>44</v>
      </c>
      <c r="C13" s="58" t="s">
        <v>92</v>
      </c>
      <c r="D13" s="58" t="s">
        <v>234</v>
      </c>
      <c r="E13" s="59">
        <v>634.64</v>
      </c>
      <c r="F13" s="60">
        <v>0</v>
      </c>
      <c r="G13" s="60">
        <f>E13*AC13</f>
        <v>0</v>
      </c>
      <c r="H13" s="60">
        <f>I13-G13</f>
        <v>0</v>
      </c>
      <c r="I13" s="60">
        <f>E13*F13</f>
        <v>0</v>
      </c>
      <c r="J13" s="60">
        <v>0.00371</v>
      </c>
      <c r="K13" s="60">
        <f>E13*J13</f>
        <v>2.3545144000000002</v>
      </c>
      <c r="N13" s="13">
        <f>IF(AE13="5",I13,0)</f>
        <v>0</v>
      </c>
      <c r="P13" s="13">
        <f>IF(AE13="1",G13,0)</f>
        <v>0</v>
      </c>
      <c r="Q13" s="13">
        <f>IF(AE13="1",H13,0)</f>
        <v>0</v>
      </c>
      <c r="R13" s="13">
        <f>IF(AE13="7",G13,0)</f>
        <v>0</v>
      </c>
      <c r="S13" s="13">
        <f>IF(AE13="7",H13,0)</f>
        <v>0</v>
      </c>
      <c r="T13" s="13">
        <f>IF(AE13="2",G13,0)</f>
        <v>0</v>
      </c>
      <c r="U13" s="13">
        <f>IF(AE13="2",H13,0)</f>
        <v>0</v>
      </c>
      <c r="V13" s="13">
        <f>IF(AE13="0",I13,0)</f>
        <v>0</v>
      </c>
      <c r="W13" s="9"/>
      <c r="X13" s="7">
        <f>IF(AB13=0,I13,0)</f>
        <v>0</v>
      </c>
      <c r="Y13" s="7">
        <f>IF(AB13=15,I13,0)</f>
        <v>0</v>
      </c>
      <c r="Z13" s="7">
        <f>IF(AB13=21,I13,0)</f>
        <v>0</v>
      </c>
      <c r="AB13" s="13">
        <v>21</v>
      </c>
      <c r="AC13" s="13">
        <f>F13*0.0528378569704954</f>
        <v>0</v>
      </c>
      <c r="AD13" s="13">
        <f>F13*(1-0.0528378569704954)</f>
        <v>0</v>
      </c>
      <c r="AE13" s="10" t="s">
        <v>6</v>
      </c>
      <c r="AK13" s="13">
        <f>E13*AC13</f>
        <v>0</v>
      </c>
      <c r="AL13" s="13">
        <f>E13*AD13</f>
        <v>0</v>
      </c>
      <c r="AM13" s="14" t="s">
        <v>261</v>
      </c>
      <c r="AN13" s="14" t="s">
        <v>273</v>
      </c>
      <c r="AO13" s="9" t="s">
        <v>277</v>
      </c>
      <c r="AQ13" s="13">
        <f>AK13+AL13</f>
        <v>0</v>
      </c>
      <c r="AR13" s="13">
        <f>F13/(100-AS13)*100</f>
        <v>0</v>
      </c>
      <c r="AS13" s="13">
        <v>0</v>
      </c>
      <c r="AT13" s="13">
        <f>K13</f>
        <v>2.3545144000000002</v>
      </c>
    </row>
    <row r="14" spans="1:11" ht="12.75">
      <c r="A14" s="45"/>
      <c r="B14" s="45"/>
      <c r="C14" s="61" t="s">
        <v>93</v>
      </c>
      <c r="D14" s="45"/>
      <c r="E14" s="62">
        <v>142.08</v>
      </c>
      <c r="F14" s="45"/>
      <c r="G14" s="45"/>
      <c r="H14" s="45"/>
      <c r="I14" s="45"/>
      <c r="J14" s="45"/>
      <c r="K14" s="45"/>
    </row>
    <row r="15" spans="1:11" ht="12.75">
      <c r="A15" s="45"/>
      <c r="B15" s="45"/>
      <c r="C15" s="61" t="s">
        <v>94</v>
      </c>
      <c r="D15" s="45"/>
      <c r="E15" s="62">
        <v>314.16</v>
      </c>
      <c r="F15" s="45"/>
      <c r="G15" s="45"/>
      <c r="H15" s="45"/>
      <c r="I15" s="45"/>
      <c r="J15" s="45"/>
      <c r="K15" s="45"/>
    </row>
    <row r="16" spans="1:11" ht="12.75">
      <c r="A16" s="45"/>
      <c r="B16" s="45"/>
      <c r="C16" s="61" t="s">
        <v>95</v>
      </c>
      <c r="D16" s="45"/>
      <c r="E16" s="62">
        <v>153.5</v>
      </c>
      <c r="F16" s="45"/>
      <c r="G16" s="45"/>
      <c r="H16" s="45"/>
      <c r="I16" s="45"/>
      <c r="J16" s="45"/>
      <c r="K16" s="45"/>
    </row>
    <row r="17" spans="1:11" ht="12.75">
      <c r="A17" s="45"/>
      <c r="B17" s="45"/>
      <c r="C17" s="61" t="s">
        <v>96</v>
      </c>
      <c r="D17" s="45"/>
      <c r="E17" s="62">
        <v>15.3</v>
      </c>
      <c r="F17" s="45"/>
      <c r="G17" s="45"/>
      <c r="H17" s="45"/>
      <c r="I17" s="45"/>
      <c r="J17" s="45"/>
      <c r="K17" s="45"/>
    </row>
    <row r="18" spans="1:11" ht="12.75">
      <c r="A18" s="45"/>
      <c r="B18" s="45"/>
      <c r="C18" s="61" t="s">
        <v>97</v>
      </c>
      <c r="D18" s="45"/>
      <c r="E18" s="62">
        <v>7.4</v>
      </c>
      <c r="F18" s="45"/>
      <c r="G18" s="45"/>
      <c r="H18" s="45"/>
      <c r="I18" s="45"/>
      <c r="J18" s="45"/>
      <c r="K18" s="45"/>
    </row>
    <row r="19" spans="1:11" ht="12.75">
      <c r="A19" s="45"/>
      <c r="B19" s="45"/>
      <c r="C19" s="61" t="s">
        <v>98</v>
      </c>
      <c r="D19" s="45"/>
      <c r="E19" s="62">
        <v>2.2</v>
      </c>
      <c r="F19" s="45"/>
      <c r="G19" s="45"/>
      <c r="H19" s="45"/>
      <c r="I19" s="45"/>
      <c r="J19" s="45"/>
      <c r="K19" s="45"/>
    </row>
    <row r="20" spans="1:35" ht="12.75">
      <c r="A20" s="54"/>
      <c r="B20" s="55" t="s">
        <v>45</v>
      </c>
      <c r="C20" s="55" t="s">
        <v>99</v>
      </c>
      <c r="D20" s="54" t="s">
        <v>5</v>
      </c>
      <c r="E20" s="54" t="s">
        <v>5</v>
      </c>
      <c r="F20" s="54" t="s">
        <v>5</v>
      </c>
      <c r="G20" s="56">
        <f>SUM(G21:G21)</f>
        <v>0</v>
      </c>
      <c r="H20" s="56">
        <f>SUM(H21:H21)</f>
        <v>0</v>
      </c>
      <c r="I20" s="56">
        <f>G20+H20</f>
        <v>0</v>
      </c>
      <c r="J20" s="57"/>
      <c r="K20" s="56">
        <f>SUM(K21:K21)</f>
        <v>4.50467472</v>
      </c>
      <c r="W20" s="9"/>
      <c r="AG20" s="15">
        <f>SUM(X21:X21)</f>
        <v>0</v>
      </c>
      <c r="AH20" s="15">
        <f>SUM(Y21:Y21)</f>
        <v>0</v>
      </c>
      <c r="AI20" s="15">
        <f>SUM(Z21:Z21)</f>
        <v>0</v>
      </c>
    </row>
    <row r="21" spans="1:46" ht="12.75">
      <c r="A21" s="58" t="s">
        <v>7</v>
      </c>
      <c r="B21" s="58" t="s">
        <v>46</v>
      </c>
      <c r="C21" s="58" t="s">
        <v>100</v>
      </c>
      <c r="D21" s="58" t="s">
        <v>235</v>
      </c>
      <c r="E21" s="59">
        <v>190.392</v>
      </c>
      <c r="F21" s="60">
        <v>0</v>
      </c>
      <c r="G21" s="60">
        <f>E21*AC21</f>
        <v>0</v>
      </c>
      <c r="H21" s="60">
        <f>I21-G21</f>
        <v>0</v>
      </c>
      <c r="I21" s="60">
        <f>E21*F21</f>
        <v>0</v>
      </c>
      <c r="J21" s="60">
        <v>0.02366</v>
      </c>
      <c r="K21" s="60">
        <f>E21*J21</f>
        <v>4.50467472</v>
      </c>
      <c r="N21" s="13">
        <f>IF(AE21="5",I21,0)</f>
        <v>0</v>
      </c>
      <c r="P21" s="13">
        <f>IF(AE21="1",G21,0)</f>
        <v>0</v>
      </c>
      <c r="Q21" s="13">
        <f>IF(AE21="1",H21,0)</f>
        <v>0</v>
      </c>
      <c r="R21" s="13">
        <f>IF(AE21="7",G21,0)</f>
        <v>0</v>
      </c>
      <c r="S21" s="13">
        <f>IF(AE21="7",H21,0)</f>
        <v>0</v>
      </c>
      <c r="T21" s="13">
        <f>IF(AE21="2",G21,0)</f>
        <v>0</v>
      </c>
      <c r="U21" s="13">
        <f>IF(AE21="2",H21,0)</f>
        <v>0</v>
      </c>
      <c r="V21" s="13">
        <f>IF(AE21="0",I21,0)</f>
        <v>0</v>
      </c>
      <c r="W21" s="9"/>
      <c r="X21" s="7">
        <f>IF(AB21=0,I21,0)</f>
        <v>0</v>
      </c>
      <c r="Y21" s="7">
        <f>IF(AB21=15,I21,0)</f>
        <v>0</v>
      </c>
      <c r="Z21" s="7">
        <f>IF(AB21=21,I21,0)</f>
        <v>0</v>
      </c>
      <c r="AB21" s="13">
        <v>21</v>
      </c>
      <c r="AC21" s="13">
        <f>F21*0.245103831819053</f>
        <v>0</v>
      </c>
      <c r="AD21" s="13">
        <f>F21*(1-0.245103831819053)</f>
        <v>0</v>
      </c>
      <c r="AE21" s="10" t="s">
        <v>6</v>
      </c>
      <c r="AK21" s="13">
        <f>E21*AC21</f>
        <v>0</v>
      </c>
      <c r="AL21" s="13">
        <f>E21*AD21</f>
        <v>0</v>
      </c>
      <c r="AM21" s="14" t="s">
        <v>262</v>
      </c>
      <c r="AN21" s="14" t="s">
        <v>273</v>
      </c>
      <c r="AO21" s="9" t="s">
        <v>277</v>
      </c>
      <c r="AQ21" s="13">
        <f>AK21+AL21</f>
        <v>0</v>
      </c>
      <c r="AR21" s="13">
        <f>F21/(100-AS21)*100</f>
        <v>0</v>
      </c>
      <c r="AS21" s="13">
        <v>0</v>
      </c>
      <c r="AT21" s="13">
        <f>K21</f>
        <v>4.50467472</v>
      </c>
    </row>
    <row r="22" spans="1:11" ht="12.75">
      <c r="A22" s="45"/>
      <c r="B22" s="45"/>
      <c r="C22" s="63" t="s">
        <v>101</v>
      </c>
      <c r="D22" s="45"/>
      <c r="E22" s="45"/>
      <c r="F22" s="45"/>
      <c r="G22" s="45"/>
      <c r="H22" s="45"/>
      <c r="I22" s="45"/>
      <c r="J22" s="45"/>
      <c r="K22" s="45"/>
    </row>
    <row r="23" spans="1:11" ht="12.75">
      <c r="A23" s="45"/>
      <c r="B23" s="45"/>
      <c r="C23" s="61" t="s">
        <v>102</v>
      </c>
      <c r="D23" s="45"/>
      <c r="E23" s="62">
        <v>0</v>
      </c>
      <c r="F23" s="45"/>
      <c r="G23" s="45"/>
      <c r="H23" s="45"/>
      <c r="I23" s="45"/>
      <c r="J23" s="45"/>
      <c r="K23" s="45"/>
    </row>
    <row r="24" spans="1:11" ht="12.75">
      <c r="A24" s="45"/>
      <c r="B24" s="45"/>
      <c r="C24" s="61" t="s">
        <v>103</v>
      </c>
      <c r="D24" s="45"/>
      <c r="E24" s="62">
        <v>42.624</v>
      </c>
      <c r="F24" s="45"/>
      <c r="G24" s="45"/>
      <c r="H24" s="45"/>
      <c r="I24" s="45"/>
      <c r="J24" s="45"/>
      <c r="K24" s="45"/>
    </row>
    <row r="25" spans="1:11" ht="12.75">
      <c r="A25" s="45"/>
      <c r="B25" s="45"/>
      <c r="C25" s="61" t="s">
        <v>104</v>
      </c>
      <c r="D25" s="45"/>
      <c r="E25" s="62">
        <v>94.248</v>
      </c>
      <c r="F25" s="45"/>
      <c r="G25" s="45"/>
      <c r="H25" s="45"/>
      <c r="I25" s="45"/>
      <c r="J25" s="45"/>
      <c r="K25" s="45"/>
    </row>
    <row r="26" spans="1:11" ht="12.75">
      <c r="A26" s="45"/>
      <c r="B26" s="45"/>
      <c r="C26" s="61" t="s">
        <v>105</v>
      </c>
      <c r="D26" s="45"/>
      <c r="E26" s="62">
        <v>46.05</v>
      </c>
      <c r="F26" s="45"/>
      <c r="G26" s="45"/>
      <c r="H26" s="45"/>
      <c r="I26" s="45"/>
      <c r="J26" s="45"/>
      <c r="K26" s="45"/>
    </row>
    <row r="27" spans="1:11" ht="12.75">
      <c r="A27" s="45"/>
      <c r="B27" s="45"/>
      <c r="C27" s="61" t="s">
        <v>106</v>
      </c>
      <c r="D27" s="45"/>
      <c r="E27" s="62">
        <v>4.59</v>
      </c>
      <c r="F27" s="45"/>
      <c r="G27" s="45"/>
      <c r="H27" s="45"/>
      <c r="I27" s="45"/>
      <c r="J27" s="45"/>
      <c r="K27" s="45"/>
    </row>
    <row r="28" spans="1:11" ht="12.75">
      <c r="A28" s="45"/>
      <c r="B28" s="45"/>
      <c r="C28" s="61" t="s">
        <v>107</v>
      </c>
      <c r="D28" s="45"/>
      <c r="E28" s="62">
        <v>2.22</v>
      </c>
      <c r="F28" s="45"/>
      <c r="G28" s="45"/>
      <c r="H28" s="45"/>
      <c r="I28" s="45"/>
      <c r="J28" s="45"/>
      <c r="K28" s="45"/>
    </row>
    <row r="29" spans="1:11" ht="12.75">
      <c r="A29" s="45"/>
      <c r="B29" s="45"/>
      <c r="C29" s="61" t="s">
        <v>108</v>
      </c>
      <c r="D29" s="45"/>
      <c r="E29" s="62">
        <v>0.66</v>
      </c>
      <c r="F29" s="45"/>
      <c r="G29" s="45"/>
      <c r="H29" s="45"/>
      <c r="I29" s="45"/>
      <c r="J29" s="45"/>
      <c r="K29" s="45"/>
    </row>
    <row r="30" spans="1:35" ht="12.75">
      <c r="A30" s="54"/>
      <c r="B30" s="55" t="s">
        <v>47</v>
      </c>
      <c r="C30" s="55" t="s">
        <v>109</v>
      </c>
      <c r="D30" s="54" t="s">
        <v>5</v>
      </c>
      <c r="E30" s="54" t="s">
        <v>5</v>
      </c>
      <c r="F30" s="54" t="s">
        <v>5</v>
      </c>
      <c r="G30" s="56">
        <f>SUM(G31:G31)</f>
        <v>0</v>
      </c>
      <c r="H30" s="56">
        <f>SUM(H31:H31)</f>
        <v>0</v>
      </c>
      <c r="I30" s="56">
        <f>G30+H30</f>
        <v>0</v>
      </c>
      <c r="J30" s="57"/>
      <c r="K30" s="56">
        <f>SUM(K31:K31)</f>
        <v>0</v>
      </c>
      <c r="W30" s="9"/>
      <c r="AG30" s="15">
        <f>SUM(X31:X31)</f>
        <v>0</v>
      </c>
      <c r="AH30" s="15">
        <f>SUM(Y31:Y31)</f>
        <v>0</v>
      </c>
      <c r="AI30" s="15">
        <f>SUM(Z31:Z31)</f>
        <v>0</v>
      </c>
    </row>
    <row r="31" spans="1:46" ht="12.75">
      <c r="A31" s="58" t="s">
        <v>8</v>
      </c>
      <c r="B31" s="58" t="s">
        <v>48</v>
      </c>
      <c r="C31" s="58" t="s">
        <v>110</v>
      </c>
      <c r="D31" s="58" t="s">
        <v>234</v>
      </c>
      <c r="E31" s="59">
        <v>634.64</v>
      </c>
      <c r="F31" s="60">
        <v>0</v>
      </c>
      <c r="G31" s="60">
        <f>E31*AC31</f>
        <v>0</v>
      </c>
      <c r="H31" s="60">
        <f>I31-G31</f>
        <v>0</v>
      </c>
      <c r="I31" s="60">
        <f>E31*F31</f>
        <v>0</v>
      </c>
      <c r="J31" s="60">
        <v>0</v>
      </c>
      <c r="K31" s="60">
        <f>E31*J31</f>
        <v>0</v>
      </c>
      <c r="N31" s="13">
        <f>IF(AE31="5",I31,0)</f>
        <v>0</v>
      </c>
      <c r="P31" s="13">
        <f>IF(AE31="1",G31,0)</f>
        <v>0</v>
      </c>
      <c r="Q31" s="13">
        <f>IF(AE31="1",H31,0)</f>
        <v>0</v>
      </c>
      <c r="R31" s="13">
        <f>IF(AE31="7",G31,0)</f>
        <v>0</v>
      </c>
      <c r="S31" s="13">
        <f>IF(AE31="7",H31,0)</f>
        <v>0</v>
      </c>
      <c r="T31" s="13">
        <f>IF(AE31="2",G31,0)</f>
        <v>0</v>
      </c>
      <c r="U31" s="13">
        <f>IF(AE31="2",H31,0)</f>
        <v>0</v>
      </c>
      <c r="V31" s="13">
        <f>IF(AE31="0",I31,0)</f>
        <v>0</v>
      </c>
      <c r="W31" s="9"/>
      <c r="X31" s="7">
        <f>IF(AB31=0,I31,0)</f>
        <v>0</v>
      </c>
      <c r="Y31" s="7">
        <f>IF(AB31=15,I31,0)</f>
        <v>0</v>
      </c>
      <c r="Z31" s="7">
        <f>IF(AB31=21,I31,0)</f>
        <v>0</v>
      </c>
      <c r="AB31" s="13">
        <v>21</v>
      </c>
      <c r="AC31" s="13">
        <f>F31*0.159057591623037</f>
        <v>0</v>
      </c>
      <c r="AD31" s="13">
        <f>F31*(1-0.159057591623037)</f>
        <v>0</v>
      </c>
      <c r="AE31" s="10" t="s">
        <v>6</v>
      </c>
      <c r="AK31" s="13">
        <f>E31*AC31</f>
        <v>0</v>
      </c>
      <c r="AL31" s="13">
        <f>E31*AD31</f>
        <v>0</v>
      </c>
      <c r="AM31" s="14" t="s">
        <v>263</v>
      </c>
      <c r="AN31" s="14" t="s">
        <v>273</v>
      </c>
      <c r="AO31" s="9" t="s">
        <v>277</v>
      </c>
      <c r="AQ31" s="13">
        <f>AK31+AL31</f>
        <v>0</v>
      </c>
      <c r="AR31" s="13">
        <f>F31/(100-AS31)*100</f>
        <v>0</v>
      </c>
      <c r="AS31" s="13">
        <v>0</v>
      </c>
      <c r="AT31" s="13">
        <f>K31</f>
        <v>0</v>
      </c>
    </row>
    <row r="32" spans="1:11" ht="12.75">
      <c r="A32" s="45"/>
      <c r="B32" s="45"/>
      <c r="C32" s="61" t="s">
        <v>93</v>
      </c>
      <c r="D32" s="45"/>
      <c r="E32" s="62">
        <v>142.08</v>
      </c>
      <c r="F32" s="45"/>
      <c r="G32" s="45"/>
      <c r="H32" s="45"/>
      <c r="I32" s="45"/>
      <c r="J32" s="45"/>
      <c r="K32" s="45"/>
    </row>
    <row r="33" spans="1:11" ht="12.75">
      <c r="A33" s="45"/>
      <c r="B33" s="45"/>
      <c r="C33" s="61" t="s">
        <v>94</v>
      </c>
      <c r="D33" s="45"/>
      <c r="E33" s="62">
        <v>314.16</v>
      </c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61" t="s">
        <v>95</v>
      </c>
      <c r="D34" s="45"/>
      <c r="E34" s="62">
        <v>153.5</v>
      </c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61" t="s">
        <v>96</v>
      </c>
      <c r="D35" s="45"/>
      <c r="E35" s="62">
        <v>15.3</v>
      </c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61" t="s">
        <v>97</v>
      </c>
      <c r="D36" s="45"/>
      <c r="E36" s="62">
        <v>7.4</v>
      </c>
      <c r="F36" s="45"/>
      <c r="G36" s="45"/>
      <c r="H36" s="45"/>
      <c r="I36" s="45"/>
      <c r="J36" s="45"/>
      <c r="K36" s="45"/>
    </row>
    <row r="37" spans="1:11" ht="12.75">
      <c r="A37" s="45"/>
      <c r="B37" s="45"/>
      <c r="C37" s="61" t="s">
        <v>98</v>
      </c>
      <c r="D37" s="45"/>
      <c r="E37" s="62">
        <v>2.2</v>
      </c>
      <c r="F37" s="45"/>
      <c r="G37" s="45"/>
      <c r="H37" s="45"/>
      <c r="I37" s="45"/>
      <c r="J37" s="45"/>
      <c r="K37" s="45"/>
    </row>
    <row r="38" spans="1:35" ht="12.75">
      <c r="A38" s="54"/>
      <c r="B38" s="55" t="s">
        <v>49</v>
      </c>
      <c r="C38" s="55" t="s">
        <v>111</v>
      </c>
      <c r="D38" s="54" t="s">
        <v>5</v>
      </c>
      <c r="E38" s="54" t="s">
        <v>5</v>
      </c>
      <c r="F38" s="54" t="s">
        <v>5</v>
      </c>
      <c r="G38" s="56">
        <f>SUM(G39:G41)</f>
        <v>0</v>
      </c>
      <c r="H38" s="56">
        <f>SUM(H39:H41)</f>
        <v>0</v>
      </c>
      <c r="I38" s="56">
        <f>G38+H38</f>
        <v>0</v>
      </c>
      <c r="J38" s="57"/>
      <c r="K38" s="56">
        <f>SUM(K39:K41)</f>
        <v>0</v>
      </c>
      <c r="W38" s="9"/>
      <c r="AG38" s="15">
        <f>SUM(X39:X41)</f>
        <v>0</v>
      </c>
      <c r="AH38" s="15">
        <f>SUM(Y39:Y41)</f>
        <v>0</v>
      </c>
      <c r="AI38" s="15">
        <f>SUM(Z39:Z41)</f>
        <v>0</v>
      </c>
    </row>
    <row r="39" spans="1:46" ht="12.75">
      <c r="A39" s="58" t="s">
        <v>9</v>
      </c>
      <c r="B39" s="58" t="s">
        <v>50</v>
      </c>
      <c r="C39" s="58" t="s">
        <v>112</v>
      </c>
      <c r="D39" s="58" t="s">
        <v>236</v>
      </c>
      <c r="E39" s="59">
        <v>20</v>
      </c>
      <c r="F39" s="60">
        <v>0</v>
      </c>
      <c r="G39" s="60">
        <f>E39*AC39</f>
        <v>0</v>
      </c>
      <c r="H39" s="60">
        <f>I39-G39</f>
        <v>0</v>
      </c>
      <c r="I39" s="60">
        <f>E39*F39</f>
        <v>0</v>
      </c>
      <c r="J39" s="60">
        <v>0</v>
      </c>
      <c r="K39" s="60">
        <f>E39*J39</f>
        <v>0</v>
      </c>
      <c r="N39" s="13">
        <f>IF(AE39="5",I39,0)</f>
        <v>0</v>
      </c>
      <c r="P39" s="13">
        <f>IF(AE39="1",G39,0)</f>
        <v>0</v>
      </c>
      <c r="Q39" s="13">
        <f>IF(AE39="1",H39,0)</f>
        <v>0</v>
      </c>
      <c r="R39" s="13">
        <f>IF(AE39="7",G39,0)</f>
        <v>0</v>
      </c>
      <c r="S39" s="13">
        <f>IF(AE39="7",H39,0)</f>
        <v>0</v>
      </c>
      <c r="T39" s="13">
        <f>IF(AE39="2",G39,0)</f>
        <v>0</v>
      </c>
      <c r="U39" s="13">
        <f>IF(AE39="2",H39,0)</f>
        <v>0</v>
      </c>
      <c r="V39" s="13">
        <f>IF(AE39="0",I39,0)</f>
        <v>0</v>
      </c>
      <c r="W39" s="9"/>
      <c r="X39" s="7">
        <f>IF(AB39=0,I39,0)</f>
        <v>0</v>
      </c>
      <c r="Y39" s="7">
        <f>IF(AB39=15,I39,0)</f>
        <v>0</v>
      </c>
      <c r="Z39" s="7">
        <f>IF(AB39=21,I39,0)</f>
        <v>0</v>
      </c>
      <c r="AB39" s="13">
        <v>21</v>
      </c>
      <c r="AC39" s="13">
        <f>F39*0</f>
        <v>0</v>
      </c>
      <c r="AD39" s="13">
        <f>F39*(1-0)</f>
        <v>0</v>
      </c>
      <c r="AE39" s="10" t="s">
        <v>6</v>
      </c>
      <c r="AK39" s="13">
        <f>E39*AC39</f>
        <v>0</v>
      </c>
      <c r="AL39" s="13">
        <f>E39*AD39</f>
        <v>0</v>
      </c>
      <c r="AM39" s="14" t="s">
        <v>264</v>
      </c>
      <c r="AN39" s="14" t="s">
        <v>274</v>
      </c>
      <c r="AO39" s="9" t="s">
        <v>277</v>
      </c>
      <c r="AQ39" s="13">
        <f>AK39+AL39</f>
        <v>0</v>
      </c>
      <c r="AR39" s="13">
        <f>F39/(100-AS39)*100</f>
        <v>0</v>
      </c>
      <c r="AS39" s="13">
        <v>0</v>
      </c>
      <c r="AT39" s="13">
        <f>K39</f>
        <v>0</v>
      </c>
    </row>
    <row r="40" spans="1:11" ht="12.75">
      <c r="A40" s="45"/>
      <c r="B40" s="45"/>
      <c r="C40" s="63" t="s">
        <v>113</v>
      </c>
      <c r="D40" s="45"/>
      <c r="E40" s="45"/>
      <c r="F40" s="45"/>
      <c r="G40" s="45"/>
      <c r="H40" s="45"/>
      <c r="I40" s="45"/>
      <c r="J40" s="45"/>
      <c r="K40" s="45"/>
    </row>
    <row r="41" spans="1:46" ht="12.75">
      <c r="A41" s="58" t="s">
        <v>10</v>
      </c>
      <c r="B41" s="58" t="s">
        <v>50</v>
      </c>
      <c r="C41" s="58" t="s">
        <v>114</v>
      </c>
      <c r="D41" s="58" t="s">
        <v>236</v>
      </c>
      <c r="E41" s="59">
        <v>12</v>
      </c>
      <c r="F41" s="60">
        <v>0</v>
      </c>
      <c r="G41" s="60">
        <f>E41*AC41</f>
        <v>0</v>
      </c>
      <c r="H41" s="60">
        <f>I41-G41</f>
        <v>0</v>
      </c>
      <c r="I41" s="60">
        <f>E41*F41</f>
        <v>0</v>
      </c>
      <c r="J41" s="60">
        <v>0</v>
      </c>
      <c r="K41" s="60">
        <f>E41*J41</f>
        <v>0</v>
      </c>
      <c r="N41" s="13">
        <f>IF(AE41="5",I41,0)</f>
        <v>0</v>
      </c>
      <c r="P41" s="13">
        <f>IF(AE41="1",G41,0)</f>
        <v>0</v>
      </c>
      <c r="Q41" s="13">
        <f>IF(AE41="1",H41,0)</f>
        <v>0</v>
      </c>
      <c r="R41" s="13">
        <f>IF(AE41="7",G41,0)</f>
        <v>0</v>
      </c>
      <c r="S41" s="13">
        <f>IF(AE41="7",H41,0)</f>
        <v>0</v>
      </c>
      <c r="T41" s="13">
        <f>IF(AE41="2",G41,0)</f>
        <v>0</v>
      </c>
      <c r="U41" s="13">
        <f>IF(AE41="2",H41,0)</f>
        <v>0</v>
      </c>
      <c r="V41" s="13">
        <f>IF(AE41="0",I41,0)</f>
        <v>0</v>
      </c>
      <c r="W41" s="9"/>
      <c r="X41" s="7">
        <f>IF(AB41=0,I41,0)</f>
        <v>0</v>
      </c>
      <c r="Y41" s="7">
        <f>IF(AB41=15,I41,0)</f>
        <v>0</v>
      </c>
      <c r="Z41" s="7">
        <f>IF(AB41=21,I41,0)</f>
        <v>0</v>
      </c>
      <c r="AB41" s="13">
        <v>21</v>
      </c>
      <c r="AC41" s="13">
        <f>F41*0</f>
        <v>0</v>
      </c>
      <c r="AD41" s="13">
        <f>F41*(1-0)</f>
        <v>0</v>
      </c>
      <c r="AE41" s="10" t="s">
        <v>6</v>
      </c>
      <c r="AK41" s="13">
        <f>E41*AC41</f>
        <v>0</v>
      </c>
      <c r="AL41" s="13">
        <f>E41*AD41</f>
        <v>0</v>
      </c>
      <c r="AM41" s="14" t="s">
        <v>264</v>
      </c>
      <c r="AN41" s="14" t="s">
        <v>274</v>
      </c>
      <c r="AO41" s="9" t="s">
        <v>277</v>
      </c>
      <c r="AQ41" s="13">
        <f>AK41+AL41</f>
        <v>0</v>
      </c>
      <c r="AR41" s="13">
        <f>F41/(100-AS41)*100</f>
        <v>0</v>
      </c>
      <c r="AS41" s="13">
        <v>0</v>
      </c>
      <c r="AT41" s="13">
        <f>K41</f>
        <v>0</v>
      </c>
    </row>
    <row r="42" spans="1:11" ht="12.75">
      <c r="A42" s="45"/>
      <c r="B42" s="45"/>
      <c r="C42" s="61" t="s">
        <v>115</v>
      </c>
      <c r="D42" s="45"/>
      <c r="E42" s="62">
        <v>0</v>
      </c>
      <c r="F42" s="45"/>
      <c r="G42" s="45"/>
      <c r="H42" s="45"/>
      <c r="I42" s="45"/>
      <c r="J42" s="45"/>
      <c r="K42" s="45"/>
    </row>
    <row r="43" spans="1:11" ht="12.75">
      <c r="A43" s="45"/>
      <c r="B43" s="45"/>
      <c r="C43" s="61" t="s">
        <v>116</v>
      </c>
      <c r="D43" s="45"/>
      <c r="E43" s="62">
        <v>12</v>
      </c>
      <c r="F43" s="45"/>
      <c r="G43" s="45"/>
      <c r="H43" s="45"/>
      <c r="I43" s="45"/>
      <c r="J43" s="45"/>
      <c r="K43" s="45"/>
    </row>
    <row r="44" spans="1:35" ht="12.75">
      <c r="A44" s="54"/>
      <c r="B44" s="55" t="s">
        <v>51</v>
      </c>
      <c r="C44" s="55" t="s">
        <v>117</v>
      </c>
      <c r="D44" s="54" t="s">
        <v>5</v>
      </c>
      <c r="E44" s="54" t="s">
        <v>5</v>
      </c>
      <c r="F44" s="54" t="s">
        <v>5</v>
      </c>
      <c r="G44" s="56">
        <f>SUM(G45:G45)</f>
        <v>0</v>
      </c>
      <c r="H44" s="56">
        <f>SUM(H45:H45)</f>
        <v>0</v>
      </c>
      <c r="I44" s="56">
        <f>G44+H44</f>
        <v>0</v>
      </c>
      <c r="J44" s="57"/>
      <c r="K44" s="56">
        <f>SUM(K45:K45)</f>
        <v>4.695152</v>
      </c>
      <c r="W44" s="9"/>
      <c r="AG44" s="15">
        <f>SUM(X45:X45)</f>
        <v>0</v>
      </c>
      <c r="AH44" s="15">
        <f>SUM(Y45:Y45)</f>
        <v>0</v>
      </c>
      <c r="AI44" s="15">
        <f>SUM(Z45:Z45)</f>
        <v>0</v>
      </c>
    </row>
    <row r="45" spans="1:46" ht="12.75">
      <c r="A45" s="58" t="s">
        <v>11</v>
      </c>
      <c r="B45" s="58" t="s">
        <v>52</v>
      </c>
      <c r="C45" s="58" t="s">
        <v>118</v>
      </c>
      <c r="D45" s="58" t="s">
        <v>235</v>
      </c>
      <c r="E45" s="59">
        <v>793.1</v>
      </c>
      <c r="F45" s="60">
        <v>0</v>
      </c>
      <c r="G45" s="60">
        <f>E45*AC45</f>
        <v>0</v>
      </c>
      <c r="H45" s="60">
        <f>I45-G45</f>
        <v>0</v>
      </c>
      <c r="I45" s="60">
        <f>E45*F45</f>
        <v>0</v>
      </c>
      <c r="J45" s="60">
        <v>0.00592</v>
      </c>
      <c r="K45" s="60">
        <f>E45*J45</f>
        <v>4.695152</v>
      </c>
      <c r="N45" s="13">
        <f>IF(AE45="5",I45,0)</f>
        <v>0</v>
      </c>
      <c r="P45" s="13">
        <f>IF(AE45="1",G45,0)</f>
        <v>0</v>
      </c>
      <c r="Q45" s="13">
        <f>IF(AE45="1",H45,0)</f>
        <v>0</v>
      </c>
      <c r="R45" s="13">
        <f>IF(AE45="7",G45,0)</f>
        <v>0</v>
      </c>
      <c r="S45" s="13">
        <f>IF(AE45="7",H45,0)</f>
        <v>0</v>
      </c>
      <c r="T45" s="13">
        <f>IF(AE45="2",G45,0)</f>
        <v>0</v>
      </c>
      <c r="U45" s="13">
        <f>IF(AE45="2",H45,0)</f>
        <v>0</v>
      </c>
      <c r="V45" s="13">
        <f>IF(AE45="0",I45,0)</f>
        <v>0</v>
      </c>
      <c r="W45" s="9"/>
      <c r="X45" s="7">
        <f>IF(AB45=0,I45,0)</f>
        <v>0</v>
      </c>
      <c r="Y45" s="7">
        <f>IF(AB45=15,I45,0)</f>
        <v>0</v>
      </c>
      <c r="Z45" s="7">
        <f>IF(AB45=21,I45,0)</f>
        <v>0</v>
      </c>
      <c r="AB45" s="13">
        <v>21</v>
      </c>
      <c r="AC45" s="13">
        <f>F45*0.461515151515152</f>
        <v>0</v>
      </c>
      <c r="AD45" s="13">
        <f>F45*(1-0.461515151515152)</f>
        <v>0</v>
      </c>
      <c r="AE45" s="10" t="s">
        <v>6</v>
      </c>
      <c r="AK45" s="13">
        <f>E45*AC45</f>
        <v>0</v>
      </c>
      <c r="AL45" s="13">
        <f>E45*AD45</f>
        <v>0</v>
      </c>
      <c r="AM45" s="14" t="s">
        <v>265</v>
      </c>
      <c r="AN45" s="14" t="s">
        <v>274</v>
      </c>
      <c r="AO45" s="9" t="s">
        <v>277</v>
      </c>
      <c r="AQ45" s="13">
        <f>AK45+AL45</f>
        <v>0</v>
      </c>
      <c r="AR45" s="13">
        <f>F45/(100-AS45)*100</f>
        <v>0</v>
      </c>
      <c r="AS45" s="13">
        <v>0</v>
      </c>
      <c r="AT45" s="13">
        <f>K45</f>
        <v>4.695152</v>
      </c>
    </row>
    <row r="46" spans="1:11" ht="12.75">
      <c r="A46" s="45"/>
      <c r="B46" s="45"/>
      <c r="C46" s="61" t="s">
        <v>119</v>
      </c>
      <c r="D46" s="45"/>
      <c r="E46" s="62">
        <v>793.1</v>
      </c>
      <c r="F46" s="45"/>
      <c r="G46" s="45"/>
      <c r="H46" s="45"/>
      <c r="I46" s="45"/>
      <c r="J46" s="45"/>
      <c r="K46" s="45"/>
    </row>
    <row r="47" spans="1:35" ht="12.75">
      <c r="A47" s="54"/>
      <c r="B47" s="55" t="s">
        <v>53</v>
      </c>
      <c r="C47" s="55" t="s">
        <v>120</v>
      </c>
      <c r="D47" s="54" t="s">
        <v>5</v>
      </c>
      <c r="E47" s="54" t="s">
        <v>5</v>
      </c>
      <c r="F47" s="54" t="s">
        <v>5</v>
      </c>
      <c r="G47" s="56">
        <f>SUM(G48:G48)</f>
        <v>0</v>
      </c>
      <c r="H47" s="56">
        <f>SUM(H48:H48)</f>
        <v>0</v>
      </c>
      <c r="I47" s="56">
        <f>G47+H47</f>
        <v>0</v>
      </c>
      <c r="J47" s="57"/>
      <c r="K47" s="56">
        <f>SUM(K48:K48)</f>
        <v>0.039655</v>
      </c>
      <c r="W47" s="9"/>
      <c r="AG47" s="15">
        <f>SUM(X48:X48)</f>
        <v>0</v>
      </c>
      <c r="AH47" s="15">
        <f>SUM(Y48:Y48)</f>
        <v>0</v>
      </c>
      <c r="AI47" s="15">
        <f>SUM(Z48:Z48)</f>
        <v>0</v>
      </c>
    </row>
    <row r="48" spans="1:46" ht="12.75">
      <c r="A48" s="58" t="s">
        <v>12</v>
      </c>
      <c r="B48" s="58" t="s">
        <v>54</v>
      </c>
      <c r="C48" s="58" t="s">
        <v>121</v>
      </c>
      <c r="D48" s="58" t="s">
        <v>235</v>
      </c>
      <c r="E48" s="59">
        <v>991.375</v>
      </c>
      <c r="F48" s="60">
        <v>0</v>
      </c>
      <c r="G48" s="60">
        <f>E48*AC48</f>
        <v>0</v>
      </c>
      <c r="H48" s="60">
        <f>I48-G48</f>
        <v>0</v>
      </c>
      <c r="I48" s="60">
        <f>E48*F48</f>
        <v>0</v>
      </c>
      <c r="J48" s="60">
        <v>4E-05</v>
      </c>
      <c r="K48" s="60">
        <f>E48*J48</f>
        <v>0.039655</v>
      </c>
      <c r="N48" s="13">
        <f>IF(AE48="5",I48,0)</f>
        <v>0</v>
      </c>
      <c r="P48" s="13">
        <f>IF(AE48="1",G48,0)</f>
        <v>0</v>
      </c>
      <c r="Q48" s="13">
        <f>IF(AE48="1",H48,0)</f>
        <v>0</v>
      </c>
      <c r="R48" s="13">
        <f>IF(AE48="7",G48,0)</f>
        <v>0</v>
      </c>
      <c r="S48" s="13">
        <f>IF(AE48="7",H48,0)</f>
        <v>0</v>
      </c>
      <c r="T48" s="13">
        <f>IF(AE48="2",G48,0)</f>
        <v>0</v>
      </c>
      <c r="U48" s="13">
        <f>IF(AE48="2",H48,0)</f>
        <v>0</v>
      </c>
      <c r="V48" s="13">
        <f>IF(AE48="0",I48,0)</f>
        <v>0</v>
      </c>
      <c r="W48" s="9"/>
      <c r="X48" s="7">
        <f>IF(AB48=0,I48,0)</f>
        <v>0</v>
      </c>
      <c r="Y48" s="7">
        <f>IF(AB48=15,I48,0)</f>
        <v>0</v>
      </c>
      <c r="Z48" s="7">
        <f>IF(AB48=21,I48,0)</f>
        <v>0</v>
      </c>
      <c r="AB48" s="13">
        <v>21</v>
      </c>
      <c r="AC48" s="13">
        <f>F48*0.0126097922941071</f>
        <v>0</v>
      </c>
      <c r="AD48" s="13">
        <f>F48*(1-0.0126097922941071)</f>
        <v>0</v>
      </c>
      <c r="AE48" s="10" t="s">
        <v>6</v>
      </c>
      <c r="AK48" s="13">
        <f>E48*AC48</f>
        <v>0</v>
      </c>
      <c r="AL48" s="13">
        <f>E48*AD48</f>
        <v>0</v>
      </c>
      <c r="AM48" s="14" t="s">
        <v>266</v>
      </c>
      <c r="AN48" s="14" t="s">
        <v>274</v>
      </c>
      <c r="AO48" s="9" t="s">
        <v>277</v>
      </c>
      <c r="AQ48" s="13">
        <f>AK48+AL48</f>
        <v>0</v>
      </c>
      <c r="AR48" s="13">
        <f>F48/(100-AS48)*100</f>
        <v>0</v>
      </c>
      <c r="AS48" s="13">
        <v>0</v>
      </c>
      <c r="AT48" s="13">
        <f>K48</f>
        <v>0.039655</v>
      </c>
    </row>
    <row r="49" spans="1:11" ht="12.75">
      <c r="A49" s="45"/>
      <c r="B49" s="45"/>
      <c r="C49" s="61" t="s">
        <v>122</v>
      </c>
      <c r="D49" s="45"/>
      <c r="E49" s="62">
        <v>991.375</v>
      </c>
      <c r="F49" s="45"/>
      <c r="G49" s="45"/>
      <c r="H49" s="45"/>
      <c r="I49" s="45"/>
      <c r="J49" s="45"/>
      <c r="K49" s="45"/>
    </row>
    <row r="50" spans="1:35" ht="12.75">
      <c r="A50" s="54"/>
      <c r="B50" s="55" t="s">
        <v>55</v>
      </c>
      <c r="C50" s="55" t="s">
        <v>123</v>
      </c>
      <c r="D50" s="54" t="s">
        <v>5</v>
      </c>
      <c r="E50" s="54" t="s">
        <v>5</v>
      </c>
      <c r="F50" s="54" t="s">
        <v>5</v>
      </c>
      <c r="G50" s="56">
        <f>SUM(G51:G71)</f>
        <v>0</v>
      </c>
      <c r="H50" s="56">
        <f>SUM(H51:H71)</f>
        <v>0</v>
      </c>
      <c r="I50" s="56">
        <f>G50+H50</f>
        <v>0</v>
      </c>
      <c r="J50" s="57"/>
      <c r="K50" s="56">
        <f>SUM(K51:K71)</f>
        <v>17.03546806</v>
      </c>
      <c r="W50" s="9"/>
      <c r="AG50" s="15">
        <f>SUM(X51:X71)</f>
        <v>0</v>
      </c>
      <c r="AH50" s="15">
        <f>SUM(Y51:Y71)</f>
        <v>0</v>
      </c>
      <c r="AI50" s="15">
        <f>SUM(Z51:Z71)</f>
        <v>0</v>
      </c>
    </row>
    <row r="51" spans="1:46" ht="12.75">
      <c r="A51" s="58" t="s">
        <v>13</v>
      </c>
      <c r="B51" s="58" t="s">
        <v>56</v>
      </c>
      <c r="C51" s="58" t="s">
        <v>124</v>
      </c>
      <c r="D51" s="58" t="s">
        <v>237</v>
      </c>
      <c r="E51" s="59">
        <v>460</v>
      </c>
      <c r="F51" s="60">
        <v>0</v>
      </c>
      <c r="G51" s="60">
        <f>E51*AC51</f>
        <v>0</v>
      </c>
      <c r="H51" s="60">
        <f>I51-G51</f>
        <v>0</v>
      </c>
      <c r="I51" s="60">
        <f>E51*F51</f>
        <v>0</v>
      </c>
      <c r="J51" s="60">
        <v>0</v>
      </c>
      <c r="K51" s="60">
        <f>E51*J51</f>
        <v>0</v>
      </c>
      <c r="N51" s="13">
        <f>IF(AE51="5",I51,0)</f>
        <v>0</v>
      </c>
      <c r="P51" s="13">
        <f>IF(AE51="1",G51,0)</f>
        <v>0</v>
      </c>
      <c r="Q51" s="13">
        <f>IF(AE51="1",H51,0)</f>
        <v>0</v>
      </c>
      <c r="R51" s="13">
        <f>IF(AE51="7",G51,0)</f>
        <v>0</v>
      </c>
      <c r="S51" s="13">
        <f>IF(AE51="7",H51,0)</f>
        <v>0</v>
      </c>
      <c r="T51" s="13">
        <f>IF(AE51="2",G51,0)</f>
        <v>0</v>
      </c>
      <c r="U51" s="13">
        <f>IF(AE51="2",H51,0)</f>
        <v>0</v>
      </c>
      <c r="V51" s="13">
        <f>IF(AE51="0",I51,0)</f>
        <v>0</v>
      </c>
      <c r="W51" s="9"/>
      <c r="X51" s="7">
        <f>IF(AB51=0,I51,0)</f>
        <v>0</v>
      </c>
      <c r="Y51" s="7">
        <f>IF(AB51=15,I51,0)</f>
        <v>0</v>
      </c>
      <c r="Z51" s="7">
        <f>IF(AB51=21,I51,0)</f>
        <v>0</v>
      </c>
      <c r="AB51" s="13">
        <v>21</v>
      </c>
      <c r="AC51" s="13">
        <f>F51*0</f>
        <v>0</v>
      </c>
      <c r="AD51" s="13">
        <f>F51*(1-0)</f>
        <v>0</v>
      </c>
      <c r="AE51" s="10" t="s">
        <v>6</v>
      </c>
      <c r="AK51" s="13">
        <f>E51*AC51</f>
        <v>0</v>
      </c>
      <c r="AL51" s="13">
        <f>E51*AD51</f>
        <v>0</v>
      </c>
      <c r="AM51" s="14" t="s">
        <v>267</v>
      </c>
      <c r="AN51" s="14" t="s">
        <v>274</v>
      </c>
      <c r="AO51" s="9" t="s">
        <v>277</v>
      </c>
      <c r="AQ51" s="13">
        <f>AK51+AL51</f>
        <v>0</v>
      </c>
      <c r="AR51" s="13">
        <f>F51/(100-AS51)*100</f>
        <v>0</v>
      </c>
      <c r="AS51" s="13">
        <v>0</v>
      </c>
      <c r="AT51" s="13">
        <f>K51</f>
        <v>0</v>
      </c>
    </row>
    <row r="52" spans="1:11" ht="12.75">
      <c r="A52" s="45"/>
      <c r="B52" s="45"/>
      <c r="C52" s="61" t="s">
        <v>125</v>
      </c>
      <c r="D52" s="45"/>
      <c r="E52" s="62">
        <v>0</v>
      </c>
      <c r="F52" s="45"/>
      <c r="G52" s="45"/>
      <c r="H52" s="45"/>
      <c r="I52" s="45"/>
      <c r="J52" s="45"/>
      <c r="K52" s="45"/>
    </row>
    <row r="53" spans="1:11" ht="12.75">
      <c r="A53" s="45"/>
      <c r="B53" s="45"/>
      <c r="C53" s="61" t="s">
        <v>126</v>
      </c>
      <c r="D53" s="45"/>
      <c r="E53" s="62">
        <v>96</v>
      </c>
      <c r="F53" s="45"/>
      <c r="G53" s="45"/>
      <c r="H53" s="45"/>
      <c r="I53" s="45"/>
      <c r="J53" s="45"/>
      <c r="K53" s="45"/>
    </row>
    <row r="54" spans="1:11" ht="12.75">
      <c r="A54" s="45"/>
      <c r="B54" s="45"/>
      <c r="C54" s="61" t="s">
        <v>127</v>
      </c>
      <c r="D54" s="45"/>
      <c r="E54" s="62">
        <v>252</v>
      </c>
      <c r="F54" s="45"/>
      <c r="G54" s="45"/>
      <c r="H54" s="45"/>
      <c r="I54" s="45"/>
      <c r="J54" s="45"/>
      <c r="K54" s="45"/>
    </row>
    <row r="55" spans="1:11" ht="12.75">
      <c r="A55" s="45"/>
      <c r="B55" s="45"/>
      <c r="C55" s="61" t="s">
        <v>128</v>
      </c>
      <c r="D55" s="45"/>
      <c r="E55" s="62">
        <v>100</v>
      </c>
      <c r="F55" s="45"/>
      <c r="G55" s="45"/>
      <c r="H55" s="45"/>
      <c r="I55" s="45"/>
      <c r="J55" s="45"/>
      <c r="K55" s="45"/>
    </row>
    <row r="56" spans="1:11" ht="12.75">
      <c r="A56" s="45"/>
      <c r="B56" s="45"/>
      <c r="C56" s="61" t="s">
        <v>129</v>
      </c>
      <c r="D56" s="45"/>
      <c r="E56" s="62">
        <v>6</v>
      </c>
      <c r="F56" s="45"/>
      <c r="G56" s="45"/>
      <c r="H56" s="45"/>
      <c r="I56" s="45"/>
      <c r="J56" s="45"/>
      <c r="K56" s="45"/>
    </row>
    <row r="57" spans="1:11" ht="12.75">
      <c r="A57" s="45"/>
      <c r="B57" s="45"/>
      <c r="C57" s="61" t="s">
        <v>130</v>
      </c>
      <c r="D57" s="45"/>
      <c r="E57" s="62">
        <v>4</v>
      </c>
      <c r="F57" s="45"/>
      <c r="G57" s="45"/>
      <c r="H57" s="45"/>
      <c r="I57" s="45"/>
      <c r="J57" s="45"/>
      <c r="K57" s="45"/>
    </row>
    <row r="58" spans="1:11" ht="12.75">
      <c r="A58" s="45"/>
      <c r="B58" s="45"/>
      <c r="C58" s="61" t="s">
        <v>131</v>
      </c>
      <c r="D58" s="45"/>
      <c r="E58" s="62">
        <v>2</v>
      </c>
      <c r="F58" s="45"/>
      <c r="G58" s="45"/>
      <c r="H58" s="45"/>
      <c r="I58" s="45"/>
      <c r="J58" s="45"/>
      <c r="K58" s="45"/>
    </row>
    <row r="59" spans="1:46" ht="12.75">
      <c r="A59" s="58" t="s">
        <v>14</v>
      </c>
      <c r="B59" s="58" t="s">
        <v>57</v>
      </c>
      <c r="C59" s="58" t="s">
        <v>132</v>
      </c>
      <c r="D59" s="58" t="s">
        <v>235</v>
      </c>
      <c r="E59" s="59">
        <v>1.84</v>
      </c>
      <c r="F59" s="60">
        <v>0</v>
      </c>
      <c r="G59" s="60">
        <f>E59*AC59</f>
        <v>0</v>
      </c>
      <c r="H59" s="60">
        <f>I59-G59</f>
        <v>0</v>
      </c>
      <c r="I59" s="60">
        <f>E59*F59</f>
        <v>0</v>
      </c>
      <c r="J59" s="60">
        <v>0.07719</v>
      </c>
      <c r="K59" s="60">
        <f>E59*J59</f>
        <v>0.1420296</v>
      </c>
      <c r="N59" s="13">
        <f>IF(AE59="5",I59,0)</f>
        <v>0</v>
      </c>
      <c r="P59" s="13">
        <f>IF(AE59="1",G59,0)</f>
        <v>0</v>
      </c>
      <c r="Q59" s="13">
        <f>IF(AE59="1",H59,0)</f>
        <v>0</v>
      </c>
      <c r="R59" s="13">
        <f>IF(AE59="7",G59,0)</f>
        <v>0</v>
      </c>
      <c r="S59" s="13">
        <f>IF(AE59="7",H59,0)</f>
        <v>0</v>
      </c>
      <c r="T59" s="13">
        <f>IF(AE59="2",G59,0)</f>
        <v>0</v>
      </c>
      <c r="U59" s="13">
        <f>IF(AE59="2",H59,0)</f>
        <v>0</v>
      </c>
      <c r="V59" s="13">
        <f>IF(AE59="0",I59,0)</f>
        <v>0</v>
      </c>
      <c r="W59" s="9"/>
      <c r="X59" s="7">
        <f>IF(AB59=0,I59,0)</f>
        <v>0</v>
      </c>
      <c r="Y59" s="7">
        <f>IF(AB59=15,I59,0)</f>
        <v>0</v>
      </c>
      <c r="Z59" s="7">
        <f>IF(AB59=21,I59,0)</f>
        <v>0</v>
      </c>
      <c r="AB59" s="13">
        <v>21</v>
      </c>
      <c r="AC59" s="13">
        <f>F59*0.14850640113798</f>
        <v>0</v>
      </c>
      <c r="AD59" s="13">
        <f>F59*(1-0.14850640113798)</f>
        <v>0</v>
      </c>
      <c r="AE59" s="10" t="s">
        <v>6</v>
      </c>
      <c r="AK59" s="13">
        <f>E59*AC59</f>
        <v>0</v>
      </c>
      <c r="AL59" s="13">
        <f>E59*AD59</f>
        <v>0</v>
      </c>
      <c r="AM59" s="14" t="s">
        <v>267</v>
      </c>
      <c r="AN59" s="14" t="s">
        <v>274</v>
      </c>
      <c r="AO59" s="9" t="s">
        <v>277</v>
      </c>
      <c r="AQ59" s="13">
        <f>AK59+AL59</f>
        <v>0</v>
      </c>
      <c r="AR59" s="13">
        <f>F59/(100-AS59)*100</f>
        <v>0</v>
      </c>
      <c r="AS59" s="13">
        <v>0</v>
      </c>
      <c r="AT59" s="13">
        <f>K59</f>
        <v>0.1420296</v>
      </c>
    </row>
    <row r="60" spans="1:11" ht="12.75">
      <c r="A60" s="45"/>
      <c r="B60" s="45"/>
      <c r="C60" s="61" t="s">
        <v>133</v>
      </c>
      <c r="D60" s="45"/>
      <c r="E60" s="62">
        <v>0</v>
      </c>
      <c r="F60" s="45"/>
      <c r="G60" s="45"/>
      <c r="H60" s="45"/>
      <c r="I60" s="45"/>
      <c r="J60" s="45"/>
      <c r="K60" s="45"/>
    </row>
    <row r="61" spans="1:11" ht="12.75">
      <c r="A61" s="45"/>
      <c r="B61" s="45"/>
      <c r="C61" s="61" t="s">
        <v>134</v>
      </c>
      <c r="D61" s="45"/>
      <c r="E61" s="62">
        <v>0.28</v>
      </c>
      <c r="F61" s="45"/>
      <c r="G61" s="45"/>
      <c r="H61" s="45"/>
      <c r="I61" s="45"/>
      <c r="J61" s="45"/>
      <c r="K61" s="45"/>
    </row>
    <row r="62" spans="1:11" ht="12.75">
      <c r="A62" s="45"/>
      <c r="B62" s="45"/>
      <c r="C62" s="61" t="s">
        <v>135</v>
      </c>
      <c r="D62" s="45"/>
      <c r="E62" s="62">
        <v>1.56</v>
      </c>
      <c r="F62" s="45"/>
      <c r="G62" s="45"/>
      <c r="H62" s="45"/>
      <c r="I62" s="45"/>
      <c r="J62" s="45"/>
      <c r="K62" s="45"/>
    </row>
    <row r="63" spans="1:46" ht="12.75">
      <c r="A63" s="58" t="s">
        <v>15</v>
      </c>
      <c r="B63" s="58" t="s">
        <v>58</v>
      </c>
      <c r="C63" s="58" t="s">
        <v>136</v>
      </c>
      <c r="D63" s="58" t="s">
        <v>235</v>
      </c>
      <c r="E63" s="59">
        <v>4.65</v>
      </c>
      <c r="F63" s="60">
        <v>0</v>
      </c>
      <c r="G63" s="60">
        <f>E63*AC63</f>
        <v>0</v>
      </c>
      <c r="H63" s="60">
        <f>I63-G63</f>
        <v>0</v>
      </c>
      <c r="I63" s="60">
        <f>E63*F63</f>
        <v>0</v>
      </c>
      <c r="J63" s="60">
        <v>0.063</v>
      </c>
      <c r="K63" s="60">
        <f>E63*J63</f>
        <v>0.29295000000000004</v>
      </c>
      <c r="N63" s="13">
        <f>IF(AE63="5",I63,0)</f>
        <v>0</v>
      </c>
      <c r="P63" s="13">
        <f>IF(AE63="1",G63,0)</f>
        <v>0</v>
      </c>
      <c r="Q63" s="13">
        <f>IF(AE63="1",H63,0)</f>
        <v>0</v>
      </c>
      <c r="R63" s="13">
        <f>IF(AE63="7",G63,0)</f>
        <v>0</v>
      </c>
      <c r="S63" s="13">
        <f>IF(AE63="7",H63,0)</f>
        <v>0</v>
      </c>
      <c r="T63" s="13">
        <f>IF(AE63="2",G63,0)</f>
        <v>0</v>
      </c>
      <c r="U63" s="13">
        <f>IF(AE63="2",H63,0)</f>
        <v>0</v>
      </c>
      <c r="V63" s="13">
        <f>IF(AE63="0",I63,0)</f>
        <v>0</v>
      </c>
      <c r="W63" s="9"/>
      <c r="X63" s="7">
        <f>IF(AB63=0,I63,0)</f>
        <v>0</v>
      </c>
      <c r="Y63" s="7">
        <f>IF(AB63=15,I63,0)</f>
        <v>0</v>
      </c>
      <c r="Z63" s="7">
        <f>IF(AB63=21,I63,0)</f>
        <v>0</v>
      </c>
      <c r="AB63" s="13">
        <v>21</v>
      </c>
      <c r="AC63" s="13">
        <f>F63*0.111261682242991</f>
        <v>0</v>
      </c>
      <c r="AD63" s="13">
        <f>F63*(1-0.111261682242991)</f>
        <v>0</v>
      </c>
      <c r="AE63" s="10" t="s">
        <v>6</v>
      </c>
      <c r="AK63" s="13">
        <f>E63*AC63</f>
        <v>0</v>
      </c>
      <c r="AL63" s="13">
        <f>E63*AD63</f>
        <v>0</v>
      </c>
      <c r="AM63" s="14" t="s">
        <v>267</v>
      </c>
      <c r="AN63" s="14" t="s">
        <v>274</v>
      </c>
      <c r="AO63" s="9" t="s">
        <v>277</v>
      </c>
      <c r="AQ63" s="13">
        <f>AK63+AL63</f>
        <v>0</v>
      </c>
      <c r="AR63" s="13">
        <f>F63/(100-AS63)*100</f>
        <v>0</v>
      </c>
      <c r="AS63" s="13">
        <v>0</v>
      </c>
      <c r="AT63" s="13">
        <f>K63</f>
        <v>0.29295000000000004</v>
      </c>
    </row>
    <row r="64" spans="1:11" ht="12.75">
      <c r="A64" s="45"/>
      <c r="B64" s="45"/>
      <c r="C64" s="61" t="s">
        <v>133</v>
      </c>
      <c r="D64" s="45"/>
      <c r="E64" s="62">
        <v>0</v>
      </c>
      <c r="F64" s="45"/>
      <c r="G64" s="45"/>
      <c r="H64" s="45"/>
      <c r="I64" s="45"/>
      <c r="J64" s="45"/>
      <c r="K64" s="45"/>
    </row>
    <row r="65" spans="1:11" ht="12.75">
      <c r="A65" s="45"/>
      <c r="B65" s="45"/>
      <c r="C65" s="61" t="s">
        <v>137</v>
      </c>
      <c r="D65" s="45"/>
      <c r="E65" s="62">
        <v>4.65</v>
      </c>
      <c r="F65" s="45"/>
      <c r="G65" s="45"/>
      <c r="H65" s="45"/>
      <c r="I65" s="45"/>
      <c r="J65" s="45"/>
      <c r="K65" s="45"/>
    </row>
    <row r="66" spans="1:46" ht="12.75">
      <c r="A66" s="58" t="s">
        <v>16</v>
      </c>
      <c r="B66" s="58" t="s">
        <v>59</v>
      </c>
      <c r="C66" s="58" t="s">
        <v>138</v>
      </c>
      <c r="D66" s="58" t="s">
        <v>235</v>
      </c>
      <c r="E66" s="59">
        <v>268.233</v>
      </c>
      <c r="F66" s="60">
        <v>0</v>
      </c>
      <c r="G66" s="60">
        <f>E66*AC66</f>
        <v>0</v>
      </c>
      <c r="H66" s="60">
        <f>I66-G66</f>
        <v>0</v>
      </c>
      <c r="I66" s="60">
        <f>E66*F66</f>
        <v>0</v>
      </c>
      <c r="J66" s="60">
        <v>0.05492</v>
      </c>
      <c r="K66" s="60">
        <f>E66*J66</f>
        <v>14.73135636</v>
      </c>
      <c r="N66" s="13">
        <f>IF(AE66="5",I66,0)</f>
        <v>0</v>
      </c>
      <c r="P66" s="13">
        <f>IF(AE66="1",G66,0)</f>
        <v>0</v>
      </c>
      <c r="Q66" s="13">
        <f>IF(AE66="1",H66,0)</f>
        <v>0</v>
      </c>
      <c r="R66" s="13">
        <f>IF(AE66="7",G66,0)</f>
        <v>0</v>
      </c>
      <c r="S66" s="13">
        <f>IF(AE66="7",H66,0)</f>
        <v>0</v>
      </c>
      <c r="T66" s="13">
        <f>IF(AE66="2",G66,0)</f>
        <v>0</v>
      </c>
      <c r="U66" s="13">
        <f>IF(AE66="2",H66,0)</f>
        <v>0</v>
      </c>
      <c r="V66" s="13">
        <f>IF(AE66="0",I66,0)</f>
        <v>0</v>
      </c>
      <c r="W66" s="9"/>
      <c r="X66" s="7">
        <f>IF(AB66=0,I66,0)</f>
        <v>0</v>
      </c>
      <c r="Y66" s="7">
        <f>IF(AB66=15,I66,0)</f>
        <v>0</v>
      </c>
      <c r="Z66" s="7">
        <f>IF(AB66=21,I66,0)</f>
        <v>0</v>
      </c>
      <c r="AB66" s="13">
        <v>21</v>
      </c>
      <c r="AC66" s="13">
        <f>F66*0.131137727478412</f>
        <v>0</v>
      </c>
      <c r="AD66" s="13">
        <f>F66*(1-0.131137727478412)</f>
        <v>0</v>
      </c>
      <c r="AE66" s="10" t="s">
        <v>6</v>
      </c>
      <c r="AK66" s="13">
        <f>E66*AC66</f>
        <v>0</v>
      </c>
      <c r="AL66" s="13">
        <f>E66*AD66</f>
        <v>0</v>
      </c>
      <c r="AM66" s="14" t="s">
        <v>267</v>
      </c>
      <c r="AN66" s="14" t="s">
        <v>274</v>
      </c>
      <c r="AO66" s="9" t="s">
        <v>277</v>
      </c>
      <c r="AQ66" s="13">
        <f>AK66+AL66</f>
        <v>0</v>
      </c>
      <c r="AR66" s="13">
        <f>F66/(100-AS66)*100</f>
        <v>0</v>
      </c>
      <c r="AS66" s="13">
        <v>0</v>
      </c>
      <c r="AT66" s="13">
        <f>K66</f>
        <v>14.73135636</v>
      </c>
    </row>
    <row r="67" spans="1:11" ht="12.75">
      <c r="A67" s="45"/>
      <c r="B67" s="45"/>
      <c r="C67" s="61" t="s">
        <v>133</v>
      </c>
      <c r="D67" s="45"/>
      <c r="E67" s="62">
        <v>0</v>
      </c>
      <c r="F67" s="45"/>
      <c r="G67" s="45"/>
      <c r="H67" s="45"/>
      <c r="I67" s="45"/>
      <c r="J67" s="45"/>
      <c r="K67" s="45"/>
    </row>
    <row r="68" spans="1:11" ht="12.75">
      <c r="A68" s="45"/>
      <c r="B68" s="45"/>
      <c r="C68" s="61" t="s">
        <v>139</v>
      </c>
      <c r="D68" s="45"/>
      <c r="E68" s="62">
        <v>56.425</v>
      </c>
      <c r="F68" s="45"/>
      <c r="G68" s="45"/>
      <c r="H68" s="45"/>
      <c r="I68" s="45"/>
      <c r="J68" s="45"/>
      <c r="K68" s="45"/>
    </row>
    <row r="69" spans="1:11" ht="12.75">
      <c r="A69" s="45"/>
      <c r="B69" s="45"/>
      <c r="C69" s="61" t="s">
        <v>140</v>
      </c>
      <c r="D69" s="45"/>
      <c r="E69" s="62">
        <v>139.104</v>
      </c>
      <c r="F69" s="45"/>
      <c r="G69" s="45"/>
      <c r="H69" s="45"/>
      <c r="I69" s="45"/>
      <c r="J69" s="45"/>
      <c r="K69" s="45"/>
    </row>
    <row r="70" spans="1:11" ht="12.75">
      <c r="A70" s="45"/>
      <c r="B70" s="45"/>
      <c r="C70" s="61" t="s">
        <v>141</v>
      </c>
      <c r="D70" s="45"/>
      <c r="E70" s="62">
        <v>72.704</v>
      </c>
      <c r="F70" s="45"/>
      <c r="G70" s="45"/>
      <c r="H70" s="45"/>
      <c r="I70" s="45"/>
      <c r="J70" s="45"/>
      <c r="K70" s="45"/>
    </row>
    <row r="71" spans="1:46" ht="12.75">
      <c r="A71" s="58" t="s">
        <v>17</v>
      </c>
      <c r="B71" s="58" t="s">
        <v>60</v>
      </c>
      <c r="C71" s="58" t="s">
        <v>142</v>
      </c>
      <c r="D71" s="58" t="s">
        <v>234</v>
      </c>
      <c r="E71" s="59">
        <v>124.03</v>
      </c>
      <c r="F71" s="60">
        <v>0</v>
      </c>
      <c r="G71" s="60">
        <f>E71*AC71</f>
        <v>0</v>
      </c>
      <c r="H71" s="60">
        <f>I71-G71</f>
        <v>0</v>
      </c>
      <c r="I71" s="60">
        <f>E71*F71</f>
        <v>0</v>
      </c>
      <c r="J71" s="60">
        <v>0.01507</v>
      </c>
      <c r="K71" s="60">
        <f>E71*J71</f>
        <v>1.8691321</v>
      </c>
      <c r="N71" s="13">
        <f>IF(AE71="5",I71,0)</f>
        <v>0</v>
      </c>
      <c r="P71" s="13">
        <f>IF(AE71="1",G71,0)</f>
        <v>0</v>
      </c>
      <c r="Q71" s="13">
        <f>IF(AE71="1",H71,0)</f>
        <v>0</v>
      </c>
      <c r="R71" s="13">
        <f>IF(AE71="7",G71,0)</f>
        <v>0</v>
      </c>
      <c r="S71" s="13">
        <f>IF(AE71="7",H71,0)</f>
        <v>0</v>
      </c>
      <c r="T71" s="13">
        <f>IF(AE71="2",G71,0)</f>
        <v>0</v>
      </c>
      <c r="U71" s="13">
        <f>IF(AE71="2",H71,0)</f>
        <v>0</v>
      </c>
      <c r="V71" s="13">
        <f>IF(AE71="0",I71,0)</f>
        <v>0</v>
      </c>
      <c r="W71" s="9"/>
      <c r="X71" s="7">
        <f>IF(AB71=0,I71,0)</f>
        <v>0</v>
      </c>
      <c r="Y71" s="7">
        <f>IF(AB71=15,I71,0)</f>
        <v>0</v>
      </c>
      <c r="Z71" s="7">
        <f>IF(AB71=21,I71,0)</f>
        <v>0</v>
      </c>
      <c r="AB71" s="13">
        <v>21</v>
      </c>
      <c r="AC71" s="13">
        <f>F71*0</f>
        <v>0</v>
      </c>
      <c r="AD71" s="13">
        <f>F71*(1-0)</f>
        <v>0</v>
      </c>
      <c r="AE71" s="10" t="s">
        <v>6</v>
      </c>
      <c r="AK71" s="13">
        <f>E71*AC71</f>
        <v>0</v>
      </c>
      <c r="AL71" s="13">
        <f>E71*AD71</f>
        <v>0</v>
      </c>
      <c r="AM71" s="14" t="s">
        <v>267</v>
      </c>
      <c r="AN71" s="14" t="s">
        <v>274</v>
      </c>
      <c r="AO71" s="9" t="s">
        <v>277</v>
      </c>
      <c r="AQ71" s="13">
        <f>AK71+AL71</f>
        <v>0</v>
      </c>
      <c r="AR71" s="13">
        <f>F71/(100-AS71)*100</f>
        <v>0</v>
      </c>
      <c r="AS71" s="13">
        <v>0</v>
      </c>
      <c r="AT71" s="13">
        <f>K71</f>
        <v>1.8691321</v>
      </c>
    </row>
    <row r="72" spans="1:11" ht="12.75">
      <c r="A72" s="45"/>
      <c r="B72" s="45"/>
      <c r="C72" s="61" t="s">
        <v>143</v>
      </c>
      <c r="D72" s="45"/>
      <c r="E72" s="62">
        <v>124.03</v>
      </c>
      <c r="F72" s="45"/>
      <c r="G72" s="45"/>
      <c r="H72" s="45"/>
      <c r="I72" s="45"/>
      <c r="J72" s="45"/>
      <c r="K72" s="45"/>
    </row>
    <row r="73" spans="1:35" ht="12.75">
      <c r="A73" s="54"/>
      <c r="B73" s="55" t="s">
        <v>61</v>
      </c>
      <c r="C73" s="55" t="s">
        <v>144</v>
      </c>
      <c r="D73" s="54" t="s">
        <v>5</v>
      </c>
      <c r="E73" s="54" t="s">
        <v>5</v>
      </c>
      <c r="F73" s="54" t="s">
        <v>5</v>
      </c>
      <c r="G73" s="56">
        <f>SUM(G74:G74)</f>
        <v>0</v>
      </c>
      <c r="H73" s="56">
        <f>SUM(H74:H74)</f>
        <v>0</v>
      </c>
      <c r="I73" s="56">
        <f>G73+H73</f>
        <v>0</v>
      </c>
      <c r="J73" s="57"/>
      <c r="K73" s="56">
        <f>SUM(K74:K74)</f>
        <v>0</v>
      </c>
      <c r="W73" s="9"/>
      <c r="AG73" s="15">
        <f>SUM(X74:X74)</f>
        <v>0</v>
      </c>
      <c r="AH73" s="15">
        <f>SUM(Y74:Y74)</f>
        <v>0</v>
      </c>
      <c r="AI73" s="15">
        <f>SUM(Z74:Z74)</f>
        <v>0</v>
      </c>
    </row>
    <row r="74" spans="1:46" ht="12.75">
      <c r="A74" s="58" t="s">
        <v>18</v>
      </c>
      <c r="B74" s="58" t="s">
        <v>62</v>
      </c>
      <c r="C74" s="58" t="s">
        <v>145</v>
      </c>
      <c r="D74" s="58" t="s">
        <v>238</v>
      </c>
      <c r="E74" s="59">
        <v>11.594</v>
      </c>
      <c r="F74" s="60">
        <v>0</v>
      </c>
      <c r="G74" s="60">
        <f>E74*AC74</f>
        <v>0</v>
      </c>
      <c r="H74" s="60">
        <f>I74-G74</f>
        <v>0</v>
      </c>
      <c r="I74" s="60">
        <f>E74*F74</f>
        <v>0</v>
      </c>
      <c r="J74" s="60">
        <v>0</v>
      </c>
      <c r="K74" s="60">
        <f>E74*J74</f>
        <v>0</v>
      </c>
      <c r="N74" s="13">
        <f>IF(AE74="5",I74,0)</f>
        <v>0</v>
      </c>
      <c r="P74" s="13">
        <f>IF(AE74="1",G74,0)</f>
        <v>0</v>
      </c>
      <c r="Q74" s="13">
        <f>IF(AE74="1",H74,0)</f>
        <v>0</v>
      </c>
      <c r="R74" s="13">
        <f>IF(AE74="7",G74,0)</f>
        <v>0</v>
      </c>
      <c r="S74" s="13">
        <f>IF(AE74="7",H74,0)</f>
        <v>0</v>
      </c>
      <c r="T74" s="13">
        <f>IF(AE74="2",G74,0)</f>
        <v>0</v>
      </c>
      <c r="U74" s="13">
        <f>IF(AE74="2",H74,0)</f>
        <v>0</v>
      </c>
      <c r="V74" s="13">
        <f>IF(AE74="0",I74,0)</f>
        <v>0</v>
      </c>
      <c r="W74" s="9"/>
      <c r="X74" s="7">
        <f>IF(AB74=0,I74,0)</f>
        <v>0</v>
      </c>
      <c r="Y74" s="7">
        <f>IF(AB74=15,I74,0)</f>
        <v>0</v>
      </c>
      <c r="Z74" s="7">
        <f>IF(AB74=21,I74,0)</f>
        <v>0</v>
      </c>
      <c r="AB74" s="13">
        <v>21</v>
      </c>
      <c r="AC74" s="13">
        <f>F74*0</f>
        <v>0</v>
      </c>
      <c r="AD74" s="13">
        <f>F74*(1-0)</f>
        <v>0</v>
      </c>
      <c r="AE74" s="10" t="s">
        <v>10</v>
      </c>
      <c r="AK74" s="13">
        <f>E74*AC74</f>
        <v>0</v>
      </c>
      <c r="AL74" s="13">
        <f>E74*AD74</f>
        <v>0</v>
      </c>
      <c r="AM74" s="14" t="s">
        <v>268</v>
      </c>
      <c r="AN74" s="14" t="s">
        <v>274</v>
      </c>
      <c r="AO74" s="9" t="s">
        <v>277</v>
      </c>
      <c r="AQ74" s="13">
        <f>AK74+AL74</f>
        <v>0</v>
      </c>
      <c r="AR74" s="13">
        <f>F74/(100-AS74)*100</f>
        <v>0</v>
      </c>
      <c r="AS74" s="13">
        <v>0</v>
      </c>
      <c r="AT74" s="13">
        <f>K74</f>
        <v>0</v>
      </c>
    </row>
    <row r="75" spans="1:35" ht="12.75">
      <c r="A75" s="54"/>
      <c r="B75" s="55" t="s">
        <v>63</v>
      </c>
      <c r="C75" s="55" t="s">
        <v>146</v>
      </c>
      <c r="D75" s="54" t="s">
        <v>5</v>
      </c>
      <c r="E75" s="54" t="s">
        <v>5</v>
      </c>
      <c r="F75" s="54" t="s">
        <v>5</v>
      </c>
      <c r="G75" s="56">
        <f>SUM(G76:G85)</f>
        <v>0</v>
      </c>
      <c r="H75" s="56">
        <f>SUM(H76:H85)</f>
        <v>0</v>
      </c>
      <c r="I75" s="56">
        <f>G75+H75</f>
        <v>0</v>
      </c>
      <c r="J75" s="57"/>
      <c r="K75" s="56">
        <f>SUM(K76:K85)</f>
        <v>0</v>
      </c>
      <c r="W75" s="9"/>
      <c r="AG75" s="15">
        <f>SUM(X76:X85)</f>
        <v>0</v>
      </c>
      <c r="AH75" s="15">
        <f>SUM(Y76:Y85)</f>
        <v>0</v>
      </c>
      <c r="AI75" s="15">
        <f>SUM(Z76:Z85)</f>
        <v>0</v>
      </c>
    </row>
    <row r="76" spans="1:46" ht="12.75">
      <c r="A76" s="58" t="s">
        <v>19</v>
      </c>
      <c r="B76" s="58" t="s">
        <v>64</v>
      </c>
      <c r="C76" s="58" t="s">
        <v>147</v>
      </c>
      <c r="D76" s="58" t="s">
        <v>238</v>
      </c>
      <c r="E76" s="59">
        <v>17.035</v>
      </c>
      <c r="F76" s="60">
        <v>0</v>
      </c>
      <c r="G76" s="60">
        <f>E76*AC76</f>
        <v>0</v>
      </c>
      <c r="H76" s="60">
        <f>I76-G76</f>
        <v>0</v>
      </c>
      <c r="I76" s="60">
        <f>E76*F76</f>
        <v>0</v>
      </c>
      <c r="J76" s="60">
        <v>0</v>
      </c>
      <c r="K76" s="60">
        <f>E76*J76</f>
        <v>0</v>
      </c>
      <c r="N76" s="13">
        <f>IF(AE76="5",I76,0)</f>
        <v>0</v>
      </c>
      <c r="P76" s="13">
        <f>IF(AE76="1",G76,0)</f>
        <v>0</v>
      </c>
      <c r="Q76" s="13">
        <f>IF(AE76="1",H76,0)</f>
        <v>0</v>
      </c>
      <c r="R76" s="13">
        <f>IF(AE76="7",G76,0)</f>
        <v>0</v>
      </c>
      <c r="S76" s="13">
        <f>IF(AE76="7",H76,0)</f>
        <v>0</v>
      </c>
      <c r="T76" s="13">
        <f>IF(AE76="2",G76,0)</f>
        <v>0</v>
      </c>
      <c r="U76" s="13">
        <f>IF(AE76="2",H76,0)</f>
        <v>0</v>
      </c>
      <c r="V76" s="13">
        <f>IF(AE76="0",I76,0)</f>
        <v>0</v>
      </c>
      <c r="W76" s="9"/>
      <c r="X76" s="7">
        <f>IF(AB76=0,I76,0)</f>
        <v>0</v>
      </c>
      <c r="Y76" s="7">
        <f>IF(AB76=15,I76,0)</f>
        <v>0</v>
      </c>
      <c r="Z76" s="7">
        <f>IF(AB76=21,I76,0)</f>
        <v>0</v>
      </c>
      <c r="AB76" s="13">
        <v>21</v>
      </c>
      <c r="AC76" s="13">
        <f>F76*0</f>
        <v>0</v>
      </c>
      <c r="AD76" s="13">
        <f>F76*(1-0)</f>
        <v>0</v>
      </c>
      <c r="AE76" s="10" t="s">
        <v>10</v>
      </c>
      <c r="AK76" s="13">
        <f>E76*AC76</f>
        <v>0</v>
      </c>
      <c r="AL76" s="13">
        <f>E76*AD76</f>
        <v>0</v>
      </c>
      <c r="AM76" s="14" t="s">
        <v>269</v>
      </c>
      <c r="AN76" s="14" t="s">
        <v>274</v>
      </c>
      <c r="AO76" s="9" t="s">
        <v>277</v>
      </c>
      <c r="AQ76" s="13">
        <f>AK76+AL76</f>
        <v>0</v>
      </c>
      <c r="AR76" s="13">
        <f>F76/(100-AS76)*100</f>
        <v>0</v>
      </c>
      <c r="AS76" s="13">
        <v>0</v>
      </c>
      <c r="AT76" s="13">
        <f>K76</f>
        <v>0</v>
      </c>
    </row>
    <row r="77" spans="1:46" ht="12.75">
      <c r="A77" s="58" t="s">
        <v>20</v>
      </c>
      <c r="B77" s="58" t="s">
        <v>65</v>
      </c>
      <c r="C77" s="58" t="s">
        <v>148</v>
      </c>
      <c r="D77" s="58" t="s">
        <v>238</v>
      </c>
      <c r="E77" s="59">
        <v>17.035</v>
      </c>
      <c r="F77" s="60">
        <v>0</v>
      </c>
      <c r="G77" s="60">
        <f>E77*AC77</f>
        <v>0</v>
      </c>
      <c r="H77" s="60">
        <f>I77-G77</f>
        <v>0</v>
      </c>
      <c r="I77" s="60">
        <f>E77*F77</f>
        <v>0</v>
      </c>
      <c r="J77" s="60">
        <v>0</v>
      </c>
      <c r="K77" s="60">
        <f>E77*J77</f>
        <v>0</v>
      </c>
      <c r="N77" s="13">
        <f>IF(AE77="5",I77,0)</f>
        <v>0</v>
      </c>
      <c r="P77" s="13">
        <f>IF(AE77="1",G77,0)</f>
        <v>0</v>
      </c>
      <c r="Q77" s="13">
        <f>IF(AE77="1",H77,0)</f>
        <v>0</v>
      </c>
      <c r="R77" s="13">
        <f>IF(AE77="7",G77,0)</f>
        <v>0</v>
      </c>
      <c r="S77" s="13">
        <f>IF(AE77="7",H77,0)</f>
        <v>0</v>
      </c>
      <c r="T77" s="13">
        <f>IF(AE77="2",G77,0)</f>
        <v>0</v>
      </c>
      <c r="U77" s="13">
        <f>IF(AE77="2",H77,0)</f>
        <v>0</v>
      </c>
      <c r="V77" s="13">
        <f>IF(AE77="0",I77,0)</f>
        <v>0</v>
      </c>
      <c r="W77" s="9"/>
      <c r="X77" s="7">
        <f>IF(AB77=0,I77,0)</f>
        <v>0</v>
      </c>
      <c r="Y77" s="7">
        <f>IF(AB77=15,I77,0)</f>
        <v>0</v>
      </c>
      <c r="Z77" s="7">
        <f>IF(AB77=21,I77,0)</f>
        <v>0</v>
      </c>
      <c r="AB77" s="13">
        <v>21</v>
      </c>
      <c r="AC77" s="13">
        <f>F77*0</f>
        <v>0</v>
      </c>
      <c r="AD77" s="13">
        <f>F77*(1-0)</f>
        <v>0</v>
      </c>
      <c r="AE77" s="10" t="s">
        <v>10</v>
      </c>
      <c r="AK77" s="13">
        <f>E77*AC77</f>
        <v>0</v>
      </c>
      <c r="AL77" s="13">
        <f>E77*AD77</f>
        <v>0</v>
      </c>
      <c r="AM77" s="14" t="s">
        <v>269</v>
      </c>
      <c r="AN77" s="14" t="s">
        <v>274</v>
      </c>
      <c r="AO77" s="9" t="s">
        <v>277</v>
      </c>
      <c r="AQ77" s="13">
        <f>AK77+AL77</f>
        <v>0</v>
      </c>
      <c r="AR77" s="13">
        <f>F77/(100-AS77)*100</f>
        <v>0</v>
      </c>
      <c r="AS77" s="13">
        <v>0</v>
      </c>
      <c r="AT77" s="13">
        <f>K77</f>
        <v>0</v>
      </c>
    </row>
    <row r="78" spans="1:46" ht="12.75">
      <c r="A78" s="58" t="s">
        <v>21</v>
      </c>
      <c r="B78" s="58" t="s">
        <v>66</v>
      </c>
      <c r="C78" s="58" t="s">
        <v>149</v>
      </c>
      <c r="D78" s="58" t="s">
        <v>238</v>
      </c>
      <c r="E78" s="59">
        <v>17.035</v>
      </c>
      <c r="F78" s="60">
        <v>0</v>
      </c>
      <c r="G78" s="60">
        <f>E78*AC78</f>
        <v>0</v>
      </c>
      <c r="H78" s="60">
        <f>I78-G78</f>
        <v>0</v>
      </c>
      <c r="I78" s="60">
        <f>E78*F78</f>
        <v>0</v>
      </c>
      <c r="J78" s="60">
        <v>0</v>
      </c>
      <c r="K78" s="60">
        <f>E78*J78</f>
        <v>0</v>
      </c>
      <c r="N78" s="13">
        <f>IF(AE78="5",I78,0)</f>
        <v>0</v>
      </c>
      <c r="P78" s="13">
        <f>IF(AE78="1",G78,0)</f>
        <v>0</v>
      </c>
      <c r="Q78" s="13">
        <f>IF(AE78="1",H78,0)</f>
        <v>0</v>
      </c>
      <c r="R78" s="13">
        <f>IF(AE78="7",G78,0)</f>
        <v>0</v>
      </c>
      <c r="S78" s="13">
        <f>IF(AE78="7",H78,0)</f>
        <v>0</v>
      </c>
      <c r="T78" s="13">
        <f>IF(AE78="2",G78,0)</f>
        <v>0</v>
      </c>
      <c r="U78" s="13">
        <f>IF(AE78="2",H78,0)</f>
        <v>0</v>
      </c>
      <c r="V78" s="13">
        <f>IF(AE78="0",I78,0)</f>
        <v>0</v>
      </c>
      <c r="W78" s="9"/>
      <c r="X78" s="7">
        <f>IF(AB78=0,I78,0)</f>
        <v>0</v>
      </c>
      <c r="Y78" s="7">
        <f>IF(AB78=15,I78,0)</f>
        <v>0</v>
      </c>
      <c r="Z78" s="7">
        <f>IF(AB78=21,I78,0)</f>
        <v>0</v>
      </c>
      <c r="AB78" s="13">
        <v>21</v>
      </c>
      <c r="AC78" s="13">
        <f>F78*0</f>
        <v>0</v>
      </c>
      <c r="AD78" s="13">
        <f>F78*(1-0)</f>
        <v>0</v>
      </c>
      <c r="AE78" s="10" t="s">
        <v>10</v>
      </c>
      <c r="AK78" s="13">
        <f>E78*AC78</f>
        <v>0</v>
      </c>
      <c r="AL78" s="13">
        <f>E78*AD78</f>
        <v>0</v>
      </c>
      <c r="AM78" s="14" t="s">
        <v>269</v>
      </c>
      <c r="AN78" s="14" t="s">
        <v>274</v>
      </c>
      <c r="AO78" s="9" t="s">
        <v>277</v>
      </c>
      <c r="AQ78" s="13">
        <f>AK78+AL78</f>
        <v>0</v>
      </c>
      <c r="AR78" s="13">
        <f>F78/(100-AS78)*100</f>
        <v>0</v>
      </c>
      <c r="AS78" s="13">
        <v>0</v>
      </c>
      <c r="AT78" s="13">
        <f>K78</f>
        <v>0</v>
      </c>
    </row>
    <row r="79" spans="1:46" ht="12.75">
      <c r="A79" s="58" t="s">
        <v>22</v>
      </c>
      <c r="B79" s="58" t="s">
        <v>67</v>
      </c>
      <c r="C79" s="58" t="s">
        <v>150</v>
      </c>
      <c r="D79" s="58" t="s">
        <v>238</v>
      </c>
      <c r="E79" s="59">
        <v>170.35</v>
      </c>
      <c r="F79" s="60">
        <v>0</v>
      </c>
      <c r="G79" s="60">
        <f>E79*AC79</f>
        <v>0</v>
      </c>
      <c r="H79" s="60">
        <f>I79-G79</f>
        <v>0</v>
      </c>
      <c r="I79" s="60">
        <f>E79*F79</f>
        <v>0</v>
      </c>
      <c r="J79" s="60">
        <v>0</v>
      </c>
      <c r="K79" s="60">
        <f>E79*J79</f>
        <v>0</v>
      </c>
      <c r="N79" s="13">
        <f>IF(AE79="5",I79,0)</f>
        <v>0</v>
      </c>
      <c r="P79" s="13">
        <f>IF(AE79="1",G79,0)</f>
        <v>0</v>
      </c>
      <c r="Q79" s="13">
        <f>IF(AE79="1",H79,0)</f>
        <v>0</v>
      </c>
      <c r="R79" s="13">
        <f>IF(AE79="7",G79,0)</f>
        <v>0</v>
      </c>
      <c r="S79" s="13">
        <f>IF(AE79="7",H79,0)</f>
        <v>0</v>
      </c>
      <c r="T79" s="13">
        <f>IF(AE79="2",G79,0)</f>
        <v>0</v>
      </c>
      <c r="U79" s="13">
        <f>IF(AE79="2",H79,0)</f>
        <v>0</v>
      </c>
      <c r="V79" s="13">
        <f>IF(AE79="0",I79,0)</f>
        <v>0</v>
      </c>
      <c r="W79" s="9"/>
      <c r="X79" s="7">
        <f>IF(AB79=0,I79,0)</f>
        <v>0</v>
      </c>
      <c r="Y79" s="7">
        <f>IF(AB79=15,I79,0)</f>
        <v>0</v>
      </c>
      <c r="Z79" s="7">
        <f>IF(AB79=21,I79,0)</f>
        <v>0</v>
      </c>
      <c r="AB79" s="13">
        <v>21</v>
      </c>
      <c r="AC79" s="13">
        <f>F79*0</f>
        <v>0</v>
      </c>
      <c r="AD79" s="13">
        <f>F79*(1-0)</f>
        <v>0</v>
      </c>
      <c r="AE79" s="10" t="s">
        <v>10</v>
      </c>
      <c r="AK79" s="13">
        <f>E79*AC79</f>
        <v>0</v>
      </c>
      <c r="AL79" s="13">
        <f>E79*AD79</f>
        <v>0</v>
      </c>
      <c r="AM79" s="14" t="s">
        <v>269</v>
      </c>
      <c r="AN79" s="14" t="s">
        <v>274</v>
      </c>
      <c r="AO79" s="9" t="s">
        <v>277</v>
      </c>
      <c r="AQ79" s="13">
        <f>AK79+AL79</f>
        <v>0</v>
      </c>
      <c r="AR79" s="13">
        <f>F79/(100-AS79)*100</f>
        <v>0</v>
      </c>
      <c r="AS79" s="13">
        <v>0</v>
      </c>
      <c r="AT79" s="13">
        <f>K79</f>
        <v>0</v>
      </c>
    </row>
    <row r="80" spans="1:11" ht="12.75">
      <c r="A80" s="45"/>
      <c r="B80" s="45"/>
      <c r="C80" s="61" t="s">
        <v>151</v>
      </c>
      <c r="D80" s="45"/>
      <c r="E80" s="62">
        <v>170.35</v>
      </c>
      <c r="F80" s="45"/>
      <c r="G80" s="45"/>
      <c r="H80" s="45"/>
      <c r="I80" s="45"/>
      <c r="J80" s="45"/>
      <c r="K80" s="45"/>
    </row>
    <row r="81" spans="1:46" ht="12.75">
      <c r="A81" s="58" t="s">
        <v>23</v>
      </c>
      <c r="B81" s="58" t="s">
        <v>68</v>
      </c>
      <c r="C81" s="58" t="s">
        <v>152</v>
      </c>
      <c r="D81" s="58" t="s">
        <v>238</v>
      </c>
      <c r="E81" s="59">
        <v>17.035</v>
      </c>
      <c r="F81" s="60">
        <v>0</v>
      </c>
      <c r="G81" s="60">
        <f>E81*AC81</f>
        <v>0</v>
      </c>
      <c r="H81" s="60">
        <f>I81-G81</f>
        <v>0</v>
      </c>
      <c r="I81" s="60">
        <f>E81*F81</f>
        <v>0</v>
      </c>
      <c r="J81" s="60">
        <v>0</v>
      </c>
      <c r="K81" s="60">
        <f>E81*J81</f>
        <v>0</v>
      </c>
      <c r="N81" s="13">
        <f>IF(AE81="5",I81,0)</f>
        <v>0</v>
      </c>
      <c r="P81" s="13">
        <f>IF(AE81="1",G81,0)</f>
        <v>0</v>
      </c>
      <c r="Q81" s="13">
        <f>IF(AE81="1",H81,0)</f>
        <v>0</v>
      </c>
      <c r="R81" s="13">
        <f>IF(AE81="7",G81,0)</f>
        <v>0</v>
      </c>
      <c r="S81" s="13">
        <f>IF(AE81="7",H81,0)</f>
        <v>0</v>
      </c>
      <c r="T81" s="13">
        <f>IF(AE81="2",G81,0)</f>
        <v>0</v>
      </c>
      <c r="U81" s="13">
        <f>IF(AE81="2",H81,0)</f>
        <v>0</v>
      </c>
      <c r="V81" s="13">
        <f>IF(AE81="0",I81,0)</f>
        <v>0</v>
      </c>
      <c r="W81" s="9"/>
      <c r="X81" s="7">
        <f>IF(AB81=0,I81,0)</f>
        <v>0</v>
      </c>
      <c r="Y81" s="7">
        <f>IF(AB81=15,I81,0)</f>
        <v>0</v>
      </c>
      <c r="Z81" s="7">
        <f>IF(AB81=21,I81,0)</f>
        <v>0</v>
      </c>
      <c r="AB81" s="13">
        <v>21</v>
      </c>
      <c r="AC81" s="13">
        <f>F81*0</f>
        <v>0</v>
      </c>
      <c r="AD81" s="13">
        <f>F81*(1-0)</f>
        <v>0</v>
      </c>
      <c r="AE81" s="10" t="s">
        <v>10</v>
      </c>
      <c r="AK81" s="13">
        <f>E81*AC81</f>
        <v>0</v>
      </c>
      <c r="AL81" s="13">
        <f>E81*AD81</f>
        <v>0</v>
      </c>
      <c r="AM81" s="14" t="s">
        <v>269</v>
      </c>
      <c r="AN81" s="14" t="s">
        <v>274</v>
      </c>
      <c r="AO81" s="9" t="s">
        <v>277</v>
      </c>
      <c r="AQ81" s="13">
        <f>AK81+AL81</f>
        <v>0</v>
      </c>
      <c r="AR81" s="13">
        <f>F81/(100-AS81)*100</f>
        <v>0</v>
      </c>
      <c r="AS81" s="13">
        <v>0</v>
      </c>
      <c r="AT81" s="13">
        <f>K81</f>
        <v>0</v>
      </c>
    </row>
    <row r="82" spans="1:46" ht="12.75">
      <c r="A82" s="58" t="s">
        <v>24</v>
      </c>
      <c r="B82" s="58" t="s">
        <v>69</v>
      </c>
      <c r="C82" s="58" t="s">
        <v>153</v>
      </c>
      <c r="D82" s="58" t="s">
        <v>238</v>
      </c>
      <c r="E82" s="59">
        <v>323.665</v>
      </c>
      <c r="F82" s="60">
        <v>0</v>
      </c>
      <c r="G82" s="60">
        <f>E82*AC82</f>
        <v>0</v>
      </c>
      <c r="H82" s="60">
        <f>I82-G82</f>
        <v>0</v>
      </c>
      <c r="I82" s="60">
        <f>E82*F82</f>
        <v>0</v>
      </c>
      <c r="J82" s="60">
        <v>0</v>
      </c>
      <c r="K82" s="60">
        <f>E82*J82</f>
        <v>0</v>
      </c>
      <c r="N82" s="13">
        <f>IF(AE82="5",I82,0)</f>
        <v>0</v>
      </c>
      <c r="P82" s="13">
        <f>IF(AE82="1",G82,0)</f>
        <v>0</v>
      </c>
      <c r="Q82" s="13">
        <f>IF(AE82="1",H82,0)</f>
        <v>0</v>
      </c>
      <c r="R82" s="13">
        <f>IF(AE82="7",G82,0)</f>
        <v>0</v>
      </c>
      <c r="S82" s="13">
        <f>IF(AE82="7",H82,0)</f>
        <v>0</v>
      </c>
      <c r="T82" s="13">
        <f>IF(AE82="2",G82,0)</f>
        <v>0</v>
      </c>
      <c r="U82" s="13">
        <f>IF(AE82="2",H82,0)</f>
        <v>0</v>
      </c>
      <c r="V82" s="13">
        <f>IF(AE82="0",I82,0)</f>
        <v>0</v>
      </c>
      <c r="W82" s="9"/>
      <c r="X82" s="7">
        <f>IF(AB82=0,I82,0)</f>
        <v>0</v>
      </c>
      <c r="Y82" s="7">
        <f>IF(AB82=15,I82,0)</f>
        <v>0</v>
      </c>
      <c r="Z82" s="7">
        <f>IF(AB82=21,I82,0)</f>
        <v>0</v>
      </c>
      <c r="AB82" s="13">
        <v>21</v>
      </c>
      <c r="AC82" s="13">
        <f>F82*0</f>
        <v>0</v>
      </c>
      <c r="AD82" s="13">
        <f>F82*(1-0)</f>
        <v>0</v>
      </c>
      <c r="AE82" s="10" t="s">
        <v>10</v>
      </c>
      <c r="AK82" s="13">
        <f>E82*AC82</f>
        <v>0</v>
      </c>
      <c r="AL82" s="13">
        <f>E82*AD82</f>
        <v>0</v>
      </c>
      <c r="AM82" s="14" t="s">
        <v>269</v>
      </c>
      <c r="AN82" s="14" t="s">
        <v>274</v>
      </c>
      <c r="AO82" s="9" t="s">
        <v>277</v>
      </c>
      <c r="AQ82" s="13">
        <f>AK82+AL82</f>
        <v>0</v>
      </c>
      <c r="AR82" s="13">
        <f>F82/(100-AS82)*100</f>
        <v>0</v>
      </c>
      <c r="AS82" s="13">
        <v>0</v>
      </c>
      <c r="AT82" s="13">
        <f>K82</f>
        <v>0</v>
      </c>
    </row>
    <row r="83" spans="1:11" ht="12.75">
      <c r="A83" s="45"/>
      <c r="B83" s="45"/>
      <c r="C83" s="61" t="s">
        <v>154</v>
      </c>
      <c r="D83" s="45"/>
      <c r="E83" s="62">
        <v>323.665</v>
      </c>
      <c r="F83" s="45"/>
      <c r="G83" s="45"/>
      <c r="H83" s="45"/>
      <c r="I83" s="45"/>
      <c r="J83" s="45"/>
      <c r="K83" s="45"/>
    </row>
    <row r="84" spans="1:46" ht="12.75">
      <c r="A84" s="58" t="s">
        <v>25</v>
      </c>
      <c r="B84" s="58" t="s">
        <v>70</v>
      </c>
      <c r="C84" s="58" t="s">
        <v>155</v>
      </c>
      <c r="D84" s="58" t="s">
        <v>238</v>
      </c>
      <c r="E84" s="59">
        <v>17.035</v>
      </c>
      <c r="F84" s="60">
        <v>0</v>
      </c>
      <c r="G84" s="60">
        <f>E84*AC84</f>
        <v>0</v>
      </c>
      <c r="H84" s="60">
        <f>I84-G84</f>
        <v>0</v>
      </c>
      <c r="I84" s="60">
        <f>E84*F84</f>
        <v>0</v>
      </c>
      <c r="J84" s="60">
        <v>0</v>
      </c>
      <c r="K84" s="60">
        <f>E84*J84</f>
        <v>0</v>
      </c>
      <c r="N84" s="13">
        <f>IF(AE84="5",I84,0)</f>
        <v>0</v>
      </c>
      <c r="P84" s="13">
        <f>IF(AE84="1",G84,0)</f>
        <v>0</v>
      </c>
      <c r="Q84" s="13">
        <f>IF(AE84="1",H84,0)</f>
        <v>0</v>
      </c>
      <c r="R84" s="13">
        <f>IF(AE84="7",G84,0)</f>
        <v>0</v>
      </c>
      <c r="S84" s="13">
        <f>IF(AE84="7",H84,0)</f>
        <v>0</v>
      </c>
      <c r="T84" s="13">
        <f>IF(AE84="2",G84,0)</f>
        <v>0</v>
      </c>
      <c r="U84" s="13">
        <f>IF(AE84="2",H84,0)</f>
        <v>0</v>
      </c>
      <c r="V84" s="13">
        <f>IF(AE84="0",I84,0)</f>
        <v>0</v>
      </c>
      <c r="W84" s="9"/>
      <c r="X84" s="7">
        <f>IF(AB84=0,I84,0)</f>
        <v>0</v>
      </c>
      <c r="Y84" s="7">
        <f>IF(AB84=15,I84,0)</f>
        <v>0</v>
      </c>
      <c r="Z84" s="7">
        <f>IF(AB84=21,I84,0)</f>
        <v>0</v>
      </c>
      <c r="AB84" s="13">
        <v>21</v>
      </c>
      <c r="AC84" s="13">
        <f>F84*0</f>
        <v>0</v>
      </c>
      <c r="AD84" s="13">
        <f>F84*(1-0)</f>
        <v>0</v>
      </c>
      <c r="AE84" s="10" t="s">
        <v>10</v>
      </c>
      <c r="AK84" s="13">
        <f>E84*AC84</f>
        <v>0</v>
      </c>
      <c r="AL84" s="13">
        <f>E84*AD84</f>
        <v>0</v>
      </c>
      <c r="AM84" s="14" t="s">
        <v>269</v>
      </c>
      <c r="AN84" s="14" t="s">
        <v>274</v>
      </c>
      <c r="AO84" s="9" t="s">
        <v>277</v>
      </c>
      <c r="AQ84" s="13">
        <f>AK84+AL84</f>
        <v>0</v>
      </c>
      <c r="AR84" s="13">
        <f>F84/(100-AS84)*100</f>
        <v>0</v>
      </c>
      <c r="AS84" s="13">
        <v>0</v>
      </c>
      <c r="AT84" s="13">
        <f>K84</f>
        <v>0</v>
      </c>
    </row>
    <row r="85" spans="1:46" ht="12.75">
      <c r="A85" s="58" t="s">
        <v>26</v>
      </c>
      <c r="B85" s="58" t="s">
        <v>71</v>
      </c>
      <c r="C85" s="58" t="s">
        <v>156</v>
      </c>
      <c r="D85" s="58" t="s">
        <v>238</v>
      </c>
      <c r="E85" s="59">
        <v>17.035</v>
      </c>
      <c r="F85" s="60">
        <v>0</v>
      </c>
      <c r="G85" s="60">
        <f>E85*AC85</f>
        <v>0</v>
      </c>
      <c r="H85" s="60">
        <f>I85-G85</f>
        <v>0</v>
      </c>
      <c r="I85" s="60">
        <f>E85*F85</f>
        <v>0</v>
      </c>
      <c r="J85" s="60">
        <v>0</v>
      </c>
      <c r="K85" s="60">
        <f>E85*J85</f>
        <v>0</v>
      </c>
      <c r="N85" s="13">
        <f>IF(AE85="5",I85,0)</f>
        <v>0</v>
      </c>
      <c r="P85" s="13">
        <f>IF(AE85="1",G85,0)</f>
        <v>0</v>
      </c>
      <c r="Q85" s="13">
        <f>IF(AE85="1",H85,0)</f>
        <v>0</v>
      </c>
      <c r="R85" s="13">
        <f>IF(AE85="7",G85,0)</f>
        <v>0</v>
      </c>
      <c r="S85" s="13">
        <f>IF(AE85="7",H85,0)</f>
        <v>0</v>
      </c>
      <c r="T85" s="13">
        <f>IF(AE85="2",G85,0)</f>
        <v>0</v>
      </c>
      <c r="U85" s="13">
        <f>IF(AE85="2",H85,0)</f>
        <v>0</v>
      </c>
      <c r="V85" s="13">
        <f>IF(AE85="0",I85,0)</f>
        <v>0</v>
      </c>
      <c r="W85" s="9"/>
      <c r="X85" s="7">
        <f>IF(AB85=0,I85,0)</f>
        <v>0</v>
      </c>
      <c r="Y85" s="7">
        <f>IF(AB85=15,I85,0)</f>
        <v>0</v>
      </c>
      <c r="Z85" s="7">
        <f>IF(AB85=21,I85,0)</f>
        <v>0</v>
      </c>
      <c r="AB85" s="13">
        <v>21</v>
      </c>
      <c r="AC85" s="13">
        <f>F85*0</f>
        <v>0</v>
      </c>
      <c r="AD85" s="13">
        <f>F85*(1-0)</f>
        <v>0</v>
      </c>
      <c r="AE85" s="10" t="s">
        <v>10</v>
      </c>
      <c r="AK85" s="13">
        <f>E85*AC85</f>
        <v>0</v>
      </c>
      <c r="AL85" s="13">
        <f>E85*AD85</f>
        <v>0</v>
      </c>
      <c r="AM85" s="14" t="s">
        <v>269</v>
      </c>
      <c r="AN85" s="14" t="s">
        <v>274</v>
      </c>
      <c r="AO85" s="9" t="s">
        <v>277</v>
      </c>
      <c r="AQ85" s="13">
        <f>AK85+AL85</f>
        <v>0</v>
      </c>
      <c r="AR85" s="13">
        <f>F85/(100-AS85)*100</f>
        <v>0</v>
      </c>
      <c r="AS85" s="13">
        <v>0</v>
      </c>
      <c r="AT85" s="13">
        <f>K85</f>
        <v>0</v>
      </c>
    </row>
    <row r="86" spans="1:35" ht="12.75">
      <c r="A86" s="54"/>
      <c r="B86" s="55" t="s">
        <v>72</v>
      </c>
      <c r="C86" s="55" t="s">
        <v>157</v>
      </c>
      <c r="D86" s="54" t="s">
        <v>5</v>
      </c>
      <c r="E86" s="54" t="s">
        <v>5</v>
      </c>
      <c r="F86" s="54" t="s">
        <v>5</v>
      </c>
      <c r="G86" s="56">
        <f>SUM(G87:G87)</f>
        <v>0</v>
      </c>
      <c r="H86" s="56">
        <f>SUM(H87:H87)</f>
        <v>0</v>
      </c>
      <c r="I86" s="56">
        <f>G86+H86</f>
        <v>0</v>
      </c>
      <c r="J86" s="57"/>
      <c r="K86" s="56">
        <f>SUM(K87:K87)</f>
        <v>0.37625000000000003</v>
      </c>
      <c r="W86" s="9"/>
      <c r="AG86" s="15">
        <f>SUM(X87:X87)</f>
        <v>0</v>
      </c>
      <c r="AH86" s="15">
        <f>SUM(Y87:Y87)</f>
        <v>0</v>
      </c>
      <c r="AI86" s="15">
        <f>SUM(Z87:Z87)</f>
        <v>0</v>
      </c>
    </row>
    <row r="87" spans="1:46" ht="12.75">
      <c r="A87" s="58" t="s">
        <v>27</v>
      </c>
      <c r="B87" s="58" t="s">
        <v>73</v>
      </c>
      <c r="C87" s="58" t="s">
        <v>158</v>
      </c>
      <c r="D87" s="58" t="s">
        <v>234</v>
      </c>
      <c r="E87" s="59">
        <v>125</v>
      </c>
      <c r="F87" s="60">
        <v>0</v>
      </c>
      <c r="G87" s="60">
        <f>E87*AC87</f>
        <v>0</v>
      </c>
      <c r="H87" s="60">
        <f>I87-G87</f>
        <v>0</v>
      </c>
      <c r="I87" s="60">
        <f>E87*F87</f>
        <v>0</v>
      </c>
      <c r="J87" s="60">
        <v>0.00301</v>
      </c>
      <c r="K87" s="60">
        <f>E87*J87</f>
        <v>0.37625000000000003</v>
      </c>
      <c r="N87" s="13">
        <f>IF(AE87="5",I87,0)</f>
        <v>0</v>
      </c>
      <c r="P87" s="13">
        <f>IF(AE87="1",G87,0)</f>
        <v>0</v>
      </c>
      <c r="Q87" s="13">
        <f>IF(AE87="1",H87,0)</f>
        <v>0</v>
      </c>
      <c r="R87" s="13">
        <f>IF(AE87="7",G87,0)</f>
        <v>0</v>
      </c>
      <c r="S87" s="13">
        <f>IF(AE87="7",H87,0)</f>
        <v>0</v>
      </c>
      <c r="T87" s="13">
        <f>IF(AE87="2",G87,0)</f>
        <v>0</v>
      </c>
      <c r="U87" s="13">
        <f>IF(AE87="2",H87,0)</f>
        <v>0</v>
      </c>
      <c r="V87" s="13">
        <f>IF(AE87="0",I87,0)</f>
        <v>0</v>
      </c>
      <c r="W87" s="9"/>
      <c r="X87" s="7">
        <f>IF(AB87=0,I87,0)</f>
        <v>0</v>
      </c>
      <c r="Y87" s="7">
        <f>IF(AB87=15,I87,0)</f>
        <v>0</v>
      </c>
      <c r="Z87" s="7">
        <f>IF(AB87=21,I87,0)</f>
        <v>0</v>
      </c>
      <c r="AB87" s="13">
        <v>21</v>
      </c>
      <c r="AC87" s="13">
        <f>F87*0.162285714285714</f>
        <v>0</v>
      </c>
      <c r="AD87" s="13">
        <f>F87*(1-0.162285714285714)</f>
        <v>0</v>
      </c>
      <c r="AE87" s="10" t="s">
        <v>12</v>
      </c>
      <c r="AK87" s="13">
        <f>E87*AC87</f>
        <v>0</v>
      </c>
      <c r="AL87" s="13">
        <f>E87*AD87</f>
        <v>0</v>
      </c>
      <c r="AM87" s="14" t="s">
        <v>270</v>
      </c>
      <c r="AN87" s="14" t="s">
        <v>275</v>
      </c>
      <c r="AO87" s="9" t="s">
        <v>277</v>
      </c>
      <c r="AQ87" s="13">
        <f>AK87+AL87</f>
        <v>0</v>
      </c>
      <c r="AR87" s="13">
        <f>F87/(100-AS87)*100</f>
        <v>0</v>
      </c>
      <c r="AS87" s="13">
        <v>0</v>
      </c>
      <c r="AT87" s="13">
        <f>K87</f>
        <v>0.37625000000000003</v>
      </c>
    </row>
    <row r="88" spans="1:35" ht="12.75">
      <c r="A88" s="54"/>
      <c r="B88" s="55" t="s">
        <v>74</v>
      </c>
      <c r="C88" s="55" t="s">
        <v>159</v>
      </c>
      <c r="D88" s="54" t="s">
        <v>5</v>
      </c>
      <c r="E88" s="54" t="s">
        <v>5</v>
      </c>
      <c r="F88" s="54" t="s">
        <v>5</v>
      </c>
      <c r="G88" s="56">
        <f>SUM(G89:G107)</f>
        <v>0</v>
      </c>
      <c r="H88" s="56">
        <f>SUM(H89:H107)</f>
        <v>0</v>
      </c>
      <c r="I88" s="56">
        <f>G88+H88</f>
        <v>0</v>
      </c>
      <c r="J88" s="57"/>
      <c r="K88" s="56">
        <f>SUM(K89:K107)</f>
        <v>6.8100000000000005</v>
      </c>
      <c r="W88" s="9"/>
      <c r="AG88" s="15">
        <f>SUM(X89:X107)</f>
        <v>0</v>
      </c>
      <c r="AH88" s="15">
        <f>SUM(Y89:Y107)</f>
        <v>0</v>
      </c>
      <c r="AI88" s="15">
        <f>SUM(Z89:Z107)</f>
        <v>0</v>
      </c>
    </row>
    <row r="89" spans="1:46" ht="12.75">
      <c r="A89" s="58" t="s">
        <v>28</v>
      </c>
      <c r="B89" s="58" t="s">
        <v>75</v>
      </c>
      <c r="C89" s="58" t="s">
        <v>160</v>
      </c>
      <c r="D89" s="58" t="s">
        <v>237</v>
      </c>
      <c r="E89" s="59">
        <v>16</v>
      </c>
      <c r="F89" s="60">
        <v>0</v>
      </c>
      <c r="G89" s="60">
        <f>E89*AC89</f>
        <v>0</v>
      </c>
      <c r="H89" s="60">
        <f>I89-G89</f>
        <v>0</v>
      </c>
      <c r="I89" s="60">
        <f>E89*F89</f>
        <v>0</v>
      </c>
      <c r="J89" s="60">
        <v>0.11</v>
      </c>
      <c r="K89" s="60">
        <f>E89*J89</f>
        <v>1.76</v>
      </c>
      <c r="N89" s="13">
        <f>IF(AE89="5",I89,0)</f>
        <v>0</v>
      </c>
      <c r="P89" s="13">
        <f>IF(AE89="1",G89,0)</f>
        <v>0</v>
      </c>
      <c r="Q89" s="13">
        <f>IF(AE89="1",H89,0)</f>
        <v>0</v>
      </c>
      <c r="R89" s="13">
        <f>IF(AE89="7",G89,0)</f>
        <v>0</v>
      </c>
      <c r="S89" s="13">
        <f>IF(AE89="7",H89,0)</f>
        <v>0</v>
      </c>
      <c r="T89" s="13">
        <f>IF(AE89="2",G89,0)</f>
        <v>0</v>
      </c>
      <c r="U89" s="13">
        <f>IF(AE89="2",H89,0)</f>
        <v>0</v>
      </c>
      <c r="V89" s="13">
        <f>IF(AE89="0",I89,0)</f>
        <v>0</v>
      </c>
      <c r="W89" s="9"/>
      <c r="X89" s="7">
        <f>IF(AB89=0,I89,0)</f>
        <v>0</v>
      </c>
      <c r="Y89" s="7">
        <f>IF(AB89=15,I89,0)</f>
        <v>0</v>
      </c>
      <c r="Z89" s="7">
        <f>IF(AB89=21,I89,0)</f>
        <v>0</v>
      </c>
      <c r="AB89" s="13">
        <v>21</v>
      </c>
      <c r="AC89" s="13">
        <f>F89*0</f>
        <v>0</v>
      </c>
      <c r="AD89" s="13">
        <f>F89*(1-0)</f>
        <v>0</v>
      </c>
      <c r="AE89" s="10" t="s">
        <v>12</v>
      </c>
      <c r="AK89" s="13">
        <f>E89*AC89</f>
        <v>0</v>
      </c>
      <c r="AL89" s="13">
        <f>E89*AD89</f>
        <v>0</v>
      </c>
      <c r="AM89" s="14" t="s">
        <v>271</v>
      </c>
      <c r="AN89" s="14" t="s">
        <v>275</v>
      </c>
      <c r="AO89" s="9" t="s">
        <v>277</v>
      </c>
      <c r="AQ89" s="13">
        <f>AK89+AL89</f>
        <v>0</v>
      </c>
      <c r="AR89" s="13">
        <f>F89/(100-AS89)*100</f>
        <v>0</v>
      </c>
      <c r="AS89" s="13">
        <v>0</v>
      </c>
      <c r="AT89" s="13">
        <f>K89</f>
        <v>1.76</v>
      </c>
    </row>
    <row r="90" spans="1:11" ht="78.75">
      <c r="A90" s="45"/>
      <c r="B90" s="45"/>
      <c r="C90" s="63" t="s">
        <v>341</v>
      </c>
      <c r="D90" s="45"/>
      <c r="E90" s="45"/>
      <c r="F90" s="45"/>
      <c r="G90" s="45"/>
      <c r="H90" s="45"/>
      <c r="I90" s="45"/>
      <c r="J90" s="45"/>
      <c r="K90" s="45"/>
    </row>
    <row r="91" spans="1:11" ht="12.75">
      <c r="A91" s="45"/>
      <c r="B91" s="45"/>
      <c r="C91" s="61" t="s">
        <v>161</v>
      </c>
      <c r="D91" s="45"/>
      <c r="E91" s="62">
        <v>16</v>
      </c>
      <c r="F91" s="45"/>
      <c r="G91" s="45"/>
      <c r="H91" s="45"/>
      <c r="I91" s="45"/>
      <c r="J91" s="45"/>
      <c r="K91" s="45"/>
    </row>
    <row r="92" spans="1:46" ht="12.75">
      <c r="A92" s="58" t="s">
        <v>29</v>
      </c>
      <c r="B92" s="58" t="s">
        <v>76</v>
      </c>
      <c r="C92" s="58" t="s">
        <v>162</v>
      </c>
      <c r="D92" s="58" t="s">
        <v>237</v>
      </c>
      <c r="E92" s="59">
        <v>42</v>
      </c>
      <c r="F92" s="60">
        <v>0</v>
      </c>
      <c r="G92" s="60">
        <f>E92*AC92</f>
        <v>0</v>
      </c>
      <c r="H92" s="60">
        <f>I92-G92</f>
        <v>0</v>
      </c>
      <c r="I92" s="60">
        <f>E92*F92</f>
        <v>0</v>
      </c>
      <c r="J92" s="60">
        <v>0.083</v>
      </c>
      <c r="K92" s="60">
        <f>E92*J92</f>
        <v>3.486</v>
      </c>
      <c r="N92" s="13">
        <f>IF(AE92="5",I92,0)</f>
        <v>0</v>
      </c>
      <c r="P92" s="13">
        <f>IF(AE92="1",G92,0)</f>
        <v>0</v>
      </c>
      <c r="Q92" s="13">
        <f>IF(AE92="1",H92,0)</f>
        <v>0</v>
      </c>
      <c r="R92" s="13">
        <f>IF(AE92="7",G92,0)</f>
        <v>0</v>
      </c>
      <c r="S92" s="13">
        <f>IF(AE92="7",H92,0)</f>
        <v>0</v>
      </c>
      <c r="T92" s="13">
        <f>IF(AE92="2",G92,0)</f>
        <v>0</v>
      </c>
      <c r="U92" s="13">
        <f>IF(AE92="2",H92,0)</f>
        <v>0</v>
      </c>
      <c r="V92" s="13">
        <f>IF(AE92="0",I92,0)</f>
        <v>0</v>
      </c>
      <c r="W92" s="9"/>
      <c r="X92" s="7">
        <f>IF(AB92=0,I92,0)</f>
        <v>0</v>
      </c>
      <c r="Y92" s="7">
        <f>IF(AB92=15,I92,0)</f>
        <v>0</v>
      </c>
      <c r="Z92" s="7">
        <f>IF(AB92=21,I92,0)</f>
        <v>0</v>
      </c>
      <c r="AB92" s="13">
        <v>21</v>
      </c>
      <c r="AC92" s="13">
        <f>F92*0</f>
        <v>0</v>
      </c>
      <c r="AD92" s="13">
        <f>F92*(1-0)</f>
        <v>0</v>
      </c>
      <c r="AE92" s="10" t="s">
        <v>12</v>
      </c>
      <c r="AK92" s="13">
        <f>E92*AC92</f>
        <v>0</v>
      </c>
      <c r="AL92" s="13">
        <f>E92*AD92</f>
        <v>0</v>
      </c>
      <c r="AM92" s="14" t="s">
        <v>271</v>
      </c>
      <c r="AN92" s="14" t="s">
        <v>275</v>
      </c>
      <c r="AO92" s="9" t="s">
        <v>277</v>
      </c>
      <c r="AQ92" s="13">
        <f>AK92+AL92</f>
        <v>0</v>
      </c>
      <c r="AR92" s="13">
        <f>F92/(100-AS92)*100</f>
        <v>0</v>
      </c>
      <c r="AS92" s="13">
        <v>0</v>
      </c>
      <c r="AT92" s="13">
        <f>K92</f>
        <v>3.486</v>
      </c>
    </row>
    <row r="93" spans="1:11" ht="78.75">
      <c r="A93" s="45"/>
      <c r="B93" s="45"/>
      <c r="C93" s="63" t="s">
        <v>342</v>
      </c>
      <c r="D93" s="45"/>
      <c r="E93" s="45"/>
      <c r="F93" s="45"/>
      <c r="G93" s="45"/>
      <c r="H93" s="45"/>
      <c r="I93" s="45"/>
      <c r="J93" s="45"/>
      <c r="K93" s="45"/>
    </row>
    <row r="94" spans="1:11" ht="12.75">
      <c r="A94" s="45"/>
      <c r="B94" s="45"/>
      <c r="C94" s="61" t="s">
        <v>163</v>
      </c>
      <c r="D94" s="45"/>
      <c r="E94" s="62">
        <v>42</v>
      </c>
      <c r="F94" s="45"/>
      <c r="G94" s="45"/>
      <c r="H94" s="45"/>
      <c r="I94" s="45"/>
      <c r="J94" s="45"/>
      <c r="K94" s="45"/>
    </row>
    <row r="95" spans="1:46" ht="12.75">
      <c r="A95" s="58" t="s">
        <v>30</v>
      </c>
      <c r="B95" s="58" t="s">
        <v>77</v>
      </c>
      <c r="C95" s="58" t="s">
        <v>164</v>
      </c>
      <c r="D95" s="58" t="s">
        <v>237</v>
      </c>
      <c r="E95" s="59">
        <v>25</v>
      </c>
      <c r="F95" s="60">
        <v>0</v>
      </c>
      <c r="G95" s="60">
        <f>E95*AC95</f>
        <v>0</v>
      </c>
      <c r="H95" s="60">
        <f>I95-G95</f>
        <v>0</v>
      </c>
      <c r="I95" s="60">
        <f>E95*F95</f>
        <v>0</v>
      </c>
      <c r="J95" s="60">
        <v>0.056</v>
      </c>
      <c r="K95" s="60">
        <f>E95*J95</f>
        <v>1.4000000000000001</v>
      </c>
      <c r="N95" s="13">
        <f>IF(AE95="5",I95,0)</f>
        <v>0</v>
      </c>
      <c r="P95" s="13">
        <f>IF(AE95="1",G95,0)</f>
        <v>0</v>
      </c>
      <c r="Q95" s="13">
        <f>IF(AE95="1",H95,0)</f>
        <v>0</v>
      </c>
      <c r="R95" s="13">
        <f>IF(AE95="7",G95,0)</f>
        <v>0</v>
      </c>
      <c r="S95" s="13">
        <f>IF(AE95="7",H95,0)</f>
        <v>0</v>
      </c>
      <c r="T95" s="13">
        <f>IF(AE95="2",G95,0)</f>
        <v>0</v>
      </c>
      <c r="U95" s="13">
        <f>IF(AE95="2",H95,0)</f>
        <v>0</v>
      </c>
      <c r="V95" s="13">
        <f>IF(AE95="0",I95,0)</f>
        <v>0</v>
      </c>
      <c r="W95" s="9"/>
      <c r="X95" s="7">
        <f>IF(AB95=0,I95,0)</f>
        <v>0</v>
      </c>
      <c r="Y95" s="7">
        <f>IF(AB95=15,I95,0)</f>
        <v>0</v>
      </c>
      <c r="Z95" s="7">
        <f>IF(AB95=21,I95,0)</f>
        <v>0</v>
      </c>
      <c r="AB95" s="13">
        <v>21</v>
      </c>
      <c r="AC95" s="13">
        <f>F95*0</f>
        <v>0</v>
      </c>
      <c r="AD95" s="13">
        <f>F95*(1-0)</f>
        <v>0</v>
      </c>
      <c r="AE95" s="10" t="s">
        <v>12</v>
      </c>
      <c r="AK95" s="13">
        <f>E95*AC95</f>
        <v>0</v>
      </c>
      <c r="AL95" s="13">
        <f>E95*AD95</f>
        <v>0</v>
      </c>
      <c r="AM95" s="14" t="s">
        <v>271</v>
      </c>
      <c r="AN95" s="14" t="s">
        <v>275</v>
      </c>
      <c r="AO95" s="9" t="s">
        <v>277</v>
      </c>
      <c r="AQ95" s="13">
        <f>AK95+AL95</f>
        <v>0</v>
      </c>
      <c r="AR95" s="13">
        <f>F95/(100-AS95)*100</f>
        <v>0</v>
      </c>
      <c r="AS95" s="13">
        <v>0</v>
      </c>
      <c r="AT95" s="13">
        <f>K95</f>
        <v>1.4000000000000001</v>
      </c>
    </row>
    <row r="96" spans="1:11" ht="66">
      <c r="A96" s="45"/>
      <c r="B96" s="45"/>
      <c r="C96" s="63" t="s">
        <v>343</v>
      </c>
      <c r="D96" s="45"/>
      <c r="E96" s="45"/>
      <c r="F96" s="45"/>
      <c r="G96" s="45"/>
      <c r="H96" s="45"/>
      <c r="I96" s="45"/>
      <c r="J96" s="45"/>
      <c r="K96" s="45"/>
    </row>
    <row r="97" spans="1:11" ht="12.75">
      <c r="A97" s="45"/>
      <c r="B97" s="45"/>
      <c r="C97" s="61" t="s">
        <v>165</v>
      </c>
      <c r="D97" s="45"/>
      <c r="E97" s="62">
        <v>25</v>
      </c>
      <c r="F97" s="45"/>
      <c r="G97" s="45"/>
      <c r="H97" s="45"/>
      <c r="I97" s="45"/>
      <c r="J97" s="45"/>
      <c r="K97" s="45"/>
    </row>
    <row r="98" spans="1:46" ht="12.75">
      <c r="A98" s="58" t="s">
        <v>31</v>
      </c>
      <c r="B98" s="58" t="s">
        <v>78</v>
      </c>
      <c r="C98" s="58" t="s">
        <v>166</v>
      </c>
      <c r="D98" s="58" t="s">
        <v>237</v>
      </c>
      <c r="E98" s="59">
        <v>3</v>
      </c>
      <c r="F98" s="60">
        <v>0</v>
      </c>
      <c r="G98" s="60">
        <f>E98*AC98</f>
        <v>0</v>
      </c>
      <c r="H98" s="60">
        <f>I98-G98</f>
        <v>0</v>
      </c>
      <c r="I98" s="60">
        <f>E98*F98</f>
        <v>0</v>
      </c>
      <c r="J98" s="60">
        <v>0.039</v>
      </c>
      <c r="K98" s="60">
        <f>E98*J98</f>
        <v>0.11699999999999999</v>
      </c>
      <c r="N98" s="13">
        <f>IF(AE98="5",I98,0)</f>
        <v>0</v>
      </c>
      <c r="P98" s="13">
        <f>IF(AE98="1",G98,0)</f>
        <v>0</v>
      </c>
      <c r="Q98" s="13">
        <f>IF(AE98="1",H98,0)</f>
        <v>0</v>
      </c>
      <c r="R98" s="13">
        <f>IF(AE98="7",G98,0)</f>
        <v>0</v>
      </c>
      <c r="S98" s="13">
        <f>IF(AE98="7",H98,0)</f>
        <v>0</v>
      </c>
      <c r="T98" s="13">
        <f>IF(AE98="2",G98,0)</f>
        <v>0</v>
      </c>
      <c r="U98" s="13">
        <f>IF(AE98="2",H98,0)</f>
        <v>0</v>
      </c>
      <c r="V98" s="13">
        <f>IF(AE98="0",I98,0)</f>
        <v>0</v>
      </c>
      <c r="W98" s="9"/>
      <c r="X98" s="7">
        <f>IF(AB98=0,I98,0)</f>
        <v>0</v>
      </c>
      <c r="Y98" s="7">
        <f>IF(AB98=15,I98,0)</f>
        <v>0</v>
      </c>
      <c r="Z98" s="7">
        <f>IF(AB98=21,I98,0)</f>
        <v>0</v>
      </c>
      <c r="AB98" s="13">
        <v>21</v>
      </c>
      <c r="AC98" s="13">
        <f>F98*0</f>
        <v>0</v>
      </c>
      <c r="AD98" s="13">
        <f>F98*(1-0)</f>
        <v>0</v>
      </c>
      <c r="AE98" s="10" t="s">
        <v>12</v>
      </c>
      <c r="AK98" s="13">
        <f>E98*AC98</f>
        <v>0</v>
      </c>
      <c r="AL98" s="13">
        <f>E98*AD98</f>
        <v>0</v>
      </c>
      <c r="AM98" s="14" t="s">
        <v>271</v>
      </c>
      <c r="AN98" s="14" t="s">
        <v>275</v>
      </c>
      <c r="AO98" s="9" t="s">
        <v>277</v>
      </c>
      <c r="AQ98" s="13">
        <f>AK98+AL98</f>
        <v>0</v>
      </c>
      <c r="AR98" s="13">
        <f>F98/(100-AS98)*100</f>
        <v>0</v>
      </c>
      <c r="AS98" s="13">
        <v>0</v>
      </c>
      <c r="AT98" s="13">
        <f>K98</f>
        <v>0.11699999999999999</v>
      </c>
    </row>
    <row r="99" spans="1:11" ht="66">
      <c r="A99" s="45"/>
      <c r="B99" s="45"/>
      <c r="C99" s="63" t="s">
        <v>344</v>
      </c>
      <c r="D99" s="45"/>
      <c r="E99" s="45"/>
      <c r="F99" s="45"/>
      <c r="G99" s="45"/>
      <c r="H99" s="45"/>
      <c r="I99" s="45"/>
      <c r="J99" s="45"/>
      <c r="K99" s="45"/>
    </row>
    <row r="100" spans="1:11" ht="12.75">
      <c r="A100" s="45"/>
      <c r="B100" s="45"/>
      <c r="C100" s="61" t="s">
        <v>167</v>
      </c>
      <c r="D100" s="45"/>
      <c r="E100" s="62">
        <v>3</v>
      </c>
      <c r="F100" s="45"/>
      <c r="G100" s="45"/>
      <c r="H100" s="45"/>
      <c r="I100" s="45"/>
      <c r="J100" s="45"/>
      <c r="K100" s="45"/>
    </row>
    <row r="101" spans="1:46" ht="12.75">
      <c r="A101" s="58" t="s">
        <v>32</v>
      </c>
      <c r="B101" s="58" t="s">
        <v>79</v>
      </c>
      <c r="C101" s="58" t="s">
        <v>168</v>
      </c>
      <c r="D101" s="58" t="s">
        <v>237</v>
      </c>
      <c r="E101" s="59">
        <v>2</v>
      </c>
      <c r="F101" s="60">
        <v>0</v>
      </c>
      <c r="G101" s="60">
        <f>E101*AC101</f>
        <v>0</v>
      </c>
      <c r="H101" s="60">
        <f>I101-G101</f>
        <v>0</v>
      </c>
      <c r="I101" s="60">
        <f>E101*F101</f>
        <v>0</v>
      </c>
      <c r="J101" s="60">
        <v>0.02</v>
      </c>
      <c r="K101" s="60">
        <f>E101*J101</f>
        <v>0.04</v>
      </c>
      <c r="N101" s="13">
        <f>IF(AE101="5",I101,0)</f>
        <v>0</v>
      </c>
      <c r="P101" s="13">
        <f>IF(AE101="1",G101,0)</f>
        <v>0</v>
      </c>
      <c r="Q101" s="13">
        <f>IF(AE101="1",H101,0)</f>
        <v>0</v>
      </c>
      <c r="R101" s="13">
        <f>IF(AE101="7",G101,0)</f>
        <v>0</v>
      </c>
      <c r="S101" s="13">
        <f>IF(AE101="7",H101,0)</f>
        <v>0</v>
      </c>
      <c r="T101" s="13">
        <f>IF(AE101="2",G101,0)</f>
        <v>0</v>
      </c>
      <c r="U101" s="13">
        <f>IF(AE101="2",H101,0)</f>
        <v>0</v>
      </c>
      <c r="V101" s="13">
        <f>IF(AE101="0",I101,0)</f>
        <v>0</v>
      </c>
      <c r="W101" s="9"/>
      <c r="X101" s="7">
        <f>IF(AB101=0,I101,0)</f>
        <v>0</v>
      </c>
      <c r="Y101" s="7">
        <f>IF(AB101=15,I101,0)</f>
        <v>0</v>
      </c>
      <c r="Z101" s="7">
        <f>IF(AB101=21,I101,0)</f>
        <v>0</v>
      </c>
      <c r="AB101" s="13">
        <v>21</v>
      </c>
      <c r="AC101" s="13">
        <f>F101*0</f>
        <v>0</v>
      </c>
      <c r="AD101" s="13">
        <f>F101*(1-0)</f>
        <v>0</v>
      </c>
      <c r="AE101" s="10" t="s">
        <v>12</v>
      </c>
      <c r="AK101" s="13">
        <f>E101*AC101</f>
        <v>0</v>
      </c>
      <c r="AL101" s="13">
        <f>E101*AD101</f>
        <v>0</v>
      </c>
      <c r="AM101" s="14" t="s">
        <v>271</v>
      </c>
      <c r="AN101" s="14" t="s">
        <v>275</v>
      </c>
      <c r="AO101" s="9" t="s">
        <v>277</v>
      </c>
      <c r="AQ101" s="13">
        <f>AK101+AL101</f>
        <v>0</v>
      </c>
      <c r="AR101" s="13">
        <f>F101/(100-AS101)*100</f>
        <v>0</v>
      </c>
      <c r="AS101" s="13">
        <v>0</v>
      </c>
      <c r="AT101" s="13">
        <f>K101</f>
        <v>0.04</v>
      </c>
    </row>
    <row r="102" spans="1:11" ht="66">
      <c r="A102" s="45"/>
      <c r="B102" s="45"/>
      <c r="C102" s="63" t="s">
        <v>344</v>
      </c>
      <c r="D102" s="45"/>
      <c r="E102" s="45"/>
      <c r="F102" s="45"/>
      <c r="G102" s="45"/>
      <c r="H102" s="45"/>
      <c r="I102" s="45"/>
      <c r="J102" s="45"/>
      <c r="K102" s="45"/>
    </row>
    <row r="103" spans="1:11" ht="12.75">
      <c r="A103" s="45"/>
      <c r="B103" s="45"/>
      <c r="C103" s="61" t="s">
        <v>169</v>
      </c>
      <c r="D103" s="45"/>
      <c r="E103" s="62">
        <v>2</v>
      </c>
      <c r="F103" s="45"/>
      <c r="G103" s="45"/>
      <c r="H103" s="45"/>
      <c r="I103" s="45"/>
      <c r="J103" s="45"/>
      <c r="K103" s="45"/>
    </row>
    <row r="104" spans="1:46" ht="12.75">
      <c r="A104" s="58" t="s">
        <v>33</v>
      </c>
      <c r="B104" s="58" t="s">
        <v>80</v>
      </c>
      <c r="C104" s="58" t="s">
        <v>170</v>
      </c>
      <c r="D104" s="58" t="s">
        <v>237</v>
      </c>
      <c r="E104" s="59">
        <v>1</v>
      </c>
      <c r="F104" s="60">
        <v>0</v>
      </c>
      <c r="G104" s="60">
        <f>E104*AC104</f>
        <v>0</v>
      </c>
      <c r="H104" s="60">
        <f>I104-G104</f>
        <v>0</v>
      </c>
      <c r="I104" s="60">
        <f>E104*F104</f>
        <v>0</v>
      </c>
      <c r="J104" s="60">
        <v>0.007</v>
      </c>
      <c r="K104" s="60">
        <f>E104*J104</f>
        <v>0.007</v>
      </c>
      <c r="N104" s="13">
        <f>IF(AE104="5",I104,0)</f>
        <v>0</v>
      </c>
      <c r="P104" s="13">
        <f>IF(AE104="1",G104,0)</f>
        <v>0</v>
      </c>
      <c r="Q104" s="13">
        <f>IF(AE104="1",H104,0)</f>
        <v>0</v>
      </c>
      <c r="R104" s="13">
        <f>IF(AE104="7",G104,0)</f>
        <v>0</v>
      </c>
      <c r="S104" s="13">
        <f>IF(AE104="7",H104,0)</f>
        <v>0</v>
      </c>
      <c r="T104" s="13">
        <f>IF(AE104="2",G104,0)</f>
        <v>0</v>
      </c>
      <c r="U104" s="13">
        <f>IF(AE104="2",H104,0)</f>
        <v>0</v>
      </c>
      <c r="V104" s="13">
        <f>IF(AE104="0",I104,0)</f>
        <v>0</v>
      </c>
      <c r="W104" s="9"/>
      <c r="X104" s="7">
        <f>IF(AB104=0,I104,0)</f>
        <v>0</v>
      </c>
      <c r="Y104" s="7">
        <f>IF(AB104=15,I104,0)</f>
        <v>0</v>
      </c>
      <c r="Z104" s="7">
        <f>IF(AB104=21,I104,0)</f>
        <v>0</v>
      </c>
      <c r="AB104" s="13">
        <v>21</v>
      </c>
      <c r="AC104" s="13">
        <f>F104*0</f>
        <v>0</v>
      </c>
      <c r="AD104" s="13">
        <f>F104*(1-0)</f>
        <v>0</v>
      </c>
      <c r="AE104" s="10" t="s">
        <v>12</v>
      </c>
      <c r="AK104" s="13">
        <f>E104*AC104</f>
        <v>0</v>
      </c>
      <c r="AL104" s="13">
        <f>E104*AD104</f>
        <v>0</v>
      </c>
      <c r="AM104" s="14" t="s">
        <v>271</v>
      </c>
      <c r="AN104" s="14" t="s">
        <v>275</v>
      </c>
      <c r="AO104" s="9" t="s">
        <v>277</v>
      </c>
      <c r="AQ104" s="13">
        <f>AK104+AL104</f>
        <v>0</v>
      </c>
      <c r="AR104" s="13">
        <f>F104/(100-AS104)*100</f>
        <v>0</v>
      </c>
      <c r="AS104" s="13">
        <v>0</v>
      </c>
      <c r="AT104" s="13">
        <f>K104</f>
        <v>0.007</v>
      </c>
    </row>
    <row r="105" spans="1:11" ht="66">
      <c r="A105" s="45"/>
      <c r="B105" s="45"/>
      <c r="C105" s="63" t="s">
        <v>344</v>
      </c>
      <c r="D105" s="45"/>
      <c r="E105" s="45"/>
      <c r="F105" s="45"/>
      <c r="G105" s="45"/>
      <c r="H105" s="45"/>
      <c r="I105" s="45"/>
      <c r="J105" s="45"/>
      <c r="K105" s="45"/>
    </row>
    <row r="106" spans="1:11" ht="12.75">
      <c r="A106" s="45"/>
      <c r="B106" s="45"/>
      <c r="C106" s="61" t="s">
        <v>171</v>
      </c>
      <c r="D106" s="45"/>
      <c r="E106" s="62">
        <v>1</v>
      </c>
      <c r="F106" s="45"/>
      <c r="G106" s="45"/>
      <c r="H106" s="45"/>
      <c r="I106" s="45"/>
      <c r="J106" s="45"/>
      <c r="K106" s="45"/>
    </row>
    <row r="107" spans="1:46" ht="12.75">
      <c r="A107" s="58" t="s">
        <v>34</v>
      </c>
      <c r="B107" s="58" t="s">
        <v>81</v>
      </c>
      <c r="C107" s="58" t="s">
        <v>172</v>
      </c>
      <c r="D107" s="58" t="s">
        <v>234</v>
      </c>
      <c r="E107" s="59">
        <v>634.64</v>
      </c>
      <c r="F107" s="60">
        <v>0</v>
      </c>
      <c r="G107" s="60">
        <f>E107*AC107</f>
        <v>0</v>
      </c>
      <c r="H107" s="60">
        <f>I107-G107</f>
        <v>0</v>
      </c>
      <c r="I107" s="60">
        <f>E107*F107</f>
        <v>0</v>
      </c>
      <c r="J107" s="60">
        <v>0</v>
      </c>
      <c r="K107" s="60">
        <f>E107*J107</f>
        <v>0</v>
      </c>
      <c r="N107" s="13">
        <f>IF(AE107="5",I107,0)</f>
        <v>0</v>
      </c>
      <c r="P107" s="13">
        <f>IF(AE107="1",G107,0)</f>
        <v>0</v>
      </c>
      <c r="Q107" s="13">
        <f>IF(AE107="1",H107,0)</f>
        <v>0</v>
      </c>
      <c r="R107" s="13">
        <f>IF(AE107="7",G107,0)</f>
        <v>0</v>
      </c>
      <c r="S107" s="13">
        <f>IF(AE107="7",H107,0)</f>
        <v>0</v>
      </c>
      <c r="T107" s="13">
        <f>IF(AE107="2",G107,0)</f>
        <v>0</v>
      </c>
      <c r="U107" s="13">
        <f>IF(AE107="2",H107,0)</f>
        <v>0</v>
      </c>
      <c r="V107" s="13">
        <f>IF(AE107="0",I107,0)</f>
        <v>0</v>
      </c>
      <c r="W107" s="9"/>
      <c r="X107" s="7">
        <f>IF(AB107=0,I107,0)</f>
        <v>0</v>
      </c>
      <c r="Y107" s="7">
        <f>IF(AB107=15,I107,0)</f>
        <v>0</v>
      </c>
      <c r="Z107" s="7">
        <f>IF(AB107=21,I107,0)</f>
        <v>0</v>
      </c>
      <c r="AB107" s="13">
        <v>21</v>
      </c>
      <c r="AC107" s="13">
        <f>F107*0.254806201550388</f>
        <v>0</v>
      </c>
      <c r="AD107" s="13">
        <f>F107*(1-0.254806201550388)</f>
        <v>0</v>
      </c>
      <c r="AE107" s="10" t="s">
        <v>12</v>
      </c>
      <c r="AK107" s="13">
        <f>E107*AC107</f>
        <v>0</v>
      </c>
      <c r="AL107" s="13">
        <f>E107*AD107</f>
        <v>0</v>
      </c>
      <c r="AM107" s="14" t="s">
        <v>271</v>
      </c>
      <c r="AN107" s="14" t="s">
        <v>275</v>
      </c>
      <c r="AO107" s="9" t="s">
        <v>277</v>
      </c>
      <c r="AQ107" s="13">
        <f>AK107+AL107</f>
        <v>0</v>
      </c>
      <c r="AR107" s="13">
        <f>F107/(100-AS107)*100</f>
        <v>0</v>
      </c>
      <c r="AS107" s="13">
        <v>0</v>
      </c>
      <c r="AT107" s="13">
        <f>K107</f>
        <v>0</v>
      </c>
    </row>
    <row r="108" spans="1:11" ht="12.75">
      <c r="A108" s="45"/>
      <c r="B108" s="45"/>
      <c r="C108" s="61" t="s">
        <v>93</v>
      </c>
      <c r="D108" s="45"/>
      <c r="E108" s="62">
        <v>142.08</v>
      </c>
      <c r="F108" s="45"/>
      <c r="G108" s="45"/>
      <c r="H108" s="45"/>
      <c r="I108" s="45"/>
      <c r="J108" s="45"/>
      <c r="K108" s="45"/>
    </row>
    <row r="109" spans="1:11" ht="12.75">
      <c r="A109" s="45"/>
      <c r="B109" s="45"/>
      <c r="C109" s="61" t="s">
        <v>94</v>
      </c>
      <c r="D109" s="45"/>
      <c r="E109" s="62">
        <v>314.16</v>
      </c>
      <c r="F109" s="45"/>
      <c r="G109" s="45"/>
      <c r="H109" s="45"/>
      <c r="I109" s="45"/>
      <c r="J109" s="45"/>
      <c r="K109" s="45"/>
    </row>
    <row r="110" spans="1:11" ht="12.75">
      <c r="A110" s="45"/>
      <c r="B110" s="45"/>
      <c r="C110" s="61" t="s">
        <v>95</v>
      </c>
      <c r="D110" s="45"/>
      <c r="E110" s="62">
        <v>153.5</v>
      </c>
      <c r="F110" s="45"/>
      <c r="G110" s="45"/>
      <c r="H110" s="45"/>
      <c r="I110" s="45"/>
      <c r="J110" s="45"/>
      <c r="K110" s="45"/>
    </row>
    <row r="111" spans="1:11" ht="12.75">
      <c r="A111" s="45"/>
      <c r="B111" s="45"/>
      <c r="C111" s="61" t="s">
        <v>96</v>
      </c>
      <c r="D111" s="45"/>
      <c r="E111" s="62">
        <v>15.3</v>
      </c>
      <c r="F111" s="45"/>
      <c r="G111" s="45"/>
      <c r="H111" s="45"/>
      <c r="I111" s="45"/>
      <c r="J111" s="45"/>
      <c r="K111" s="45"/>
    </row>
    <row r="112" spans="1:11" ht="12.75">
      <c r="A112" s="45"/>
      <c r="B112" s="45"/>
      <c r="C112" s="61" t="s">
        <v>97</v>
      </c>
      <c r="D112" s="45"/>
      <c r="E112" s="62">
        <v>7.4</v>
      </c>
      <c r="F112" s="45"/>
      <c r="G112" s="45"/>
      <c r="H112" s="45"/>
      <c r="I112" s="45"/>
      <c r="J112" s="45"/>
      <c r="K112" s="45"/>
    </row>
    <row r="113" spans="1:11" ht="12.75">
      <c r="A113" s="45"/>
      <c r="B113" s="45"/>
      <c r="C113" s="61" t="s">
        <v>98</v>
      </c>
      <c r="D113" s="45"/>
      <c r="E113" s="62">
        <v>2.2</v>
      </c>
      <c r="F113" s="45"/>
      <c r="G113" s="45"/>
      <c r="H113" s="45"/>
      <c r="I113" s="45"/>
      <c r="J113" s="45"/>
      <c r="K113" s="45"/>
    </row>
    <row r="114" spans="1:35" ht="12.75">
      <c r="A114" s="54"/>
      <c r="B114" s="55" t="s">
        <v>82</v>
      </c>
      <c r="C114" s="55" t="s">
        <v>173</v>
      </c>
      <c r="D114" s="54" t="s">
        <v>5</v>
      </c>
      <c r="E114" s="54" t="s">
        <v>5</v>
      </c>
      <c r="F114" s="54" t="s">
        <v>5</v>
      </c>
      <c r="G114" s="56">
        <f>SUM(G115:G156)</f>
        <v>0</v>
      </c>
      <c r="H114" s="56">
        <f>SUM(H115:H156)</f>
        <v>0</v>
      </c>
      <c r="I114" s="56">
        <f>G114+H114</f>
        <v>0</v>
      </c>
      <c r="J114" s="57"/>
      <c r="K114" s="56">
        <f>SUM(K115:K156)</f>
        <v>0.6940192</v>
      </c>
      <c r="W114" s="9"/>
      <c r="AG114" s="15">
        <f>SUM(X115:X156)</f>
        <v>0</v>
      </c>
      <c r="AH114" s="15">
        <f>SUM(Y115:Y156)</f>
        <v>0</v>
      </c>
      <c r="AI114" s="15">
        <f>SUM(Z115:Z156)</f>
        <v>0</v>
      </c>
    </row>
    <row r="115" spans="1:46" ht="12.75">
      <c r="A115" s="58" t="s">
        <v>35</v>
      </c>
      <c r="B115" s="58" t="s">
        <v>83</v>
      </c>
      <c r="C115" s="58" t="s">
        <v>174</v>
      </c>
      <c r="D115" s="58" t="s">
        <v>235</v>
      </c>
      <c r="E115" s="59">
        <v>317.32</v>
      </c>
      <c r="F115" s="60">
        <v>0</v>
      </c>
      <c r="G115" s="60">
        <f>E115*AC115</f>
        <v>0</v>
      </c>
      <c r="H115" s="60">
        <f>I115-G115</f>
        <v>0</v>
      </c>
      <c r="I115" s="60">
        <f>E115*F115</f>
        <v>0</v>
      </c>
      <c r="J115" s="60">
        <v>0.00014</v>
      </c>
      <c r="K115" s="60">
        <f>E115*J115</f>
        <v>0.04442479999999999</v>
      </c>
      <c r="N115" s="13">
        <f>IF(AE115="5",I115,0)</f>
        <v>0</v>
      </c>
      <c r="P115" s="13">
        <f>IF(AE115="1",G115,0)</f>
        <v>0</v>
      </c>
      <c r="Q115" s="13">
        <f>IF(AE115="1",H115,0)</f>
        <v>0</v>
      </c>
      <c r="R115" s="13">
        <f>IF(AE115="7",G115,0)</f>
        <v>0</v>
      </c>
      <c r="S115" s="13">
        <f>IF(AE115="7",H115,0)</f>
        <v>0</v>
      </c>
      <c r="T115" s="13">
        <f>IF(AE115="2",G115,0)</f>
        <v>0</v>
      </c>
      <c r="U115" s="13">
        <f>IF(AE115="2",H115,0)</f>
        <v>0</v>
      </c>
      <c r="V115" s="13">
        <f>IF(AE115="0",I115,0)</f>
        <v>0</v>
      </c>
      <c r="W115" s="9"/>
      <c r="X115" s="7">
        <f>IF(AB115=0,I115,0)</f>
        <v>0</v>
      </c>
      <c r="Y115" s="7">
        <f>IF(AB115=15,I115,0)</f>
        <v>0</v>
      </c>
      <c r="Z115" s="7">
        <f>IF(AB115=21,I115,0)</f>
        <v>0</v>
      </c>
      <c r="AB115" s="13">
        <v>21</v>
      </c>
      <c r="AC115" s="13">
        <f>F115*0.0680689655172414</f>
        <v>0</v>
      </c>
      <c r="AD115" s="13">
        <f>F115*(1-0.0680689655172414)</f>
        <v>0</v>
      </c>
      <c r="AE115" s="10" t="s">
        <v>12</v>
      </c>
      <c r="AK115" s="13">
        <f>E115*AC115</f>
        <v>0</v>
      </c>
      <c r="AL115" s="13">
        <f>E115*AD115</f>
        <v>0</v>
      </c>
      <c r="AM115" s="14" t="s">
        <v>272</v>
      </c>
      <c r="AN115" s="14" t="s">
        <v>276</v>
      </c>
      <c r="AO115" s="9" t="s">
        <v>277</v>
      </c>
      <c r="AQ115" s="13">
        <f>AK115+AL115</f>
        <v>0</v>
      </c>
      <c r="AR115" s="13">
        <f>F115/(100-AS115)*100</f>
        <v>0</v>
      </c>
      <c r="AS115" s="13">
        <v>0</v>
      </c>
      <c r="AT115" s="13">
        <f>K115</f>
        <v>0.04442479999999999</v>
      </c>
    </row>
    <row r="116" spans="1:11" ht="12.75">
      <c r="A116" s="45"/>
      <c r="B116" s="45"/>
      <c r="C116" s="61" t="s">
        <v>175</v>
      </c>
      <c r="D116" s="45"/>
      <c r="E116" s="62">
        <v>317.32</v>
      </c>
      <c r="F116" s="45"/>
      <c r="G116" s="45"/>
      <c r="H116" s="45"/>
      <c r="I116" s="45"/>
      <c r="J116" s="45"/>
      <c r="K116" s="45"/>
    </row>
    <row r="117" spans="1:46" ht="12.75">
      <c r="A117" s="58" t="s">
        <v>36</v>
      </c>
      <c r="B117" s="58" t="s">
        <v>84</v>
      </c>
      <c r="C117" s="58" t="s">
        <v>176</v>
      </c>
      <c r="D117" s="58" t="s">
        <v>235</v>
      </c>
      <c r="E117" s="59">
        <v>793.087</v>
      </c>
      <c r="F117" s="60">
        <v>0</v>
      </c>
      <c r="G117" s="60">
        <f>E117*AC117</f>
        <v>0</v>
      </c>
      <c r="H117" s="60">
        <f>I117-G117</f>
        <v>0</v>
      </c>
      <c r="I117" s="60">
        <f>E117*F117</f>
        <v>0</v>
      </c>
      <c r="J117" s="60">
        <v>0.00035</v>
      </c>
      <c r="K117" s="60">
        <f>E117*J117</f>
        <v>0.27758045</v>
      </c>
      <c r="N117" s="13">
        <f>IF(AE117="5",I117,0)</f>
        <v>0</v>
      </c>
      <c r="P117" s="13">
        <f>IF(AE117="1",G117,0)</f>
        <v>0</v>
      </c>
      <c r="Q117" s="13">
        <f>IF(AE117="1",H117,0)</f>
        <v>0</v>
      </c>
      <c r="R117" s="13">
        <f>IF(AE117="7",G117,0)</f>
        <v>0</v>
      </c>
      <c r="S117" s="13">
        <f>IF(AE117="7",H117,0)</f>
        <v>0</v>
      </c>
      <c r="T117" s="13">
        <f>IF(AE117="2",G117,0)</f>
        <v>0</v>
      </c>
      <c r="U117" s="13">
        <f>IF(AE117="2",H117,0)</f>
        <v>0</v>
      </c>
      <c r="V117" s="13">
        <f>IF(AE117="0",I117,0)</f>
        <v>0</v>
      </c>
      <c r="W117" s="9"/>
      <c r="X117" s="7">
        <f>IF(AB117=0,I117,0)</f>
        <v>0</v>
      </c>
      <c r="Y117" s="7">
        <f>IF(AB117=15,I117,0)</f>
        <v>0</v>
      </c>
      <c r="Z117" s="7">
        <f>IF(AB117=21,I117,0)</f>
        <v>0</v>
      </c>
      <c r="AB117" s="13">
        <v>21</v>
      </c>
      <c r="AC117" s="13">
        <f>F117*0.627026898819103</f>
        <v>0</v>
      </c>
      <c r="AD117" s="13">
        <f>F117*(1-0.627026898819103)</f>
        <v>0</v>
      </c>
      <c r="AE117" s="10" t="s">
        <v>12</v>
      </c>
      <c r="AK117" s="13">
        <f>E117*AC117</f>
        <v>0</v>
      </c>
      <c r="AL117" s="13">
        <f>E117*AD117</f>
        <v>0</v>
      </c>
      <c r="AM117" s="14" t="s">
        <v>272</v>
      </c>
      <c r="AN117" s="14" t="s">
        <v>276</v>
      </c>
      <c r="AO117" s="9" t="s">
        <v>277</v>
      </c>
      <c r="AQ117" s="13">
        <f>AK117+AL117</f>
        <v>0</v>
      </c>
      <c r="AR117" s="13">
        <f>F117/(100-AS117)*100</f>
        <v>0</v>
      </c>
      <c r="AS117" s="13">
        <v>0</v>
      </c>
      <c r="AT117" s="13">
        <f>K117</f>
        <v>0.27758045</v>
      </c>
    </row>
    <row r="118" spans="1:11" ht="12.75">
      <c r="A118" s="45"/>
      <c r="B118" s="45"/>
      <c r="C118" s="63" t="s">
        <v>177</v>
      </c>
      <c r="D118" s="45"/>
      <c r="E118" s="45"/>
      <c r="F118" s="45"/>
      <c r="G118" s="45"/>
      <c r="H118" s="45"/>
      <c r="I118" s="45"/>
      <c r="J118" s="45"/>
      <c r="K118" s="45"/>
    </row>
    <row r="119" spans="1:11" ht="12.75">
      <c r="A119" s="45"/>
      <c r="B119" s="45"/>
      <c r="C119" s="61" t="s">
        <v>178</v>
      </c>
      <c r="D119" s="45"/>
      <c r="E119" s="62">
        <v>0</v>
      </c>
      <c r="F119" s="45"/>
      <c r="G119" s="45"/>
      <c r="H119" s="45"/>
      <c r="I119" s="45"/>
      <c r="J119" s="45"/>
      <c r="K119" s="45"/>
    </row>
    <row r="120" spans="1:11" ht="12.75">
      <c r="A120" s="45"/>
      <c r="B120" s="45"/>
      <c r="C120" s="61" t="s">
        <v>179</v>
      </c>
      <c r="D120" s="45"/>
      <c r="E120" s="62">
        <v>0</v>
      </c>
      <c r="F120" s="45"/>
      <c r="G120" s="45"/>
      <c r="H120" s="45"/>
      <c r="I120" s="45"/>
      <c r="J120" s="45"/>
      <c r="K120" s="45"/>
    </row>
    <row r="121" spans="1:11" ht="12.75">
      <c r="A121" s="45"/>
      <c r="B121" s="45"/>
      <c r="C121" s="61" t="s">
        <v>180</v>
      </c>
      <c r="D121" s="45"/>
      <c r="E121" s="62">
        <v>0</v>
      </c>
      <c r="F121" s="45"/>
      <c r="G121" s="45"/>
      <c r="H121" s="45"/>
      <c r="I121" s="45"/>
      <c r="J121" s="45"/>
      <c r="K121" s="45"/>
    </row>
    <row r="122" spans="1:11" ht="12.75">
      <c r="A122" s="45"/>
      <c r="B122" s="45"/>
      <c r="C122" s="61" t="s">
        <v>181</v>
      </c>
      <c r="D122" s="45"/>
      <c r="E122" s="62">
        <v>38.92</v>
      </c>
      <c r="F122" s="45"/>
      <c r="G122" s="45"/>
      <c r="H122" s="45"/>
      <c r="I122" s="45"/>
      <c r="J122" s="45"/>
      <c r="K122" s="45"/>
    </row>
    <row r="123" spans="1:11" ht="12.75">
      <c r="A123" s="45"/>
      <c r="B123" s="45"/>
      <c r="C123" s="61" t="s">
        <v>182</v>
      </c>
      <c r="D123" s="45"/>
      <c r="E123" s="62">
        <v>44.2</v>
      </c>
      <c r="F123" s="45"/>
      <c r="G123" s="45"/>
      <c r="H123" s="45"/>
      <c r="I123" s="45"/>
      <c r="J123" s="45"/>
      <c r="K123" s="45"/>
    </row>
    <row r="124" spans="1:11" ht="12.75">
      <c r="A124" s="45"/>
      <c r="B124" s="45"/>
      <c r="C124" s="61" t="s">
        <v>183</v>
      </c>
      <c r="D124" s="45"/>
      <c r="E124" s="62">
        <v>0</v>
      </c>
      <c r="F124" s="45"/>
      <c r="G124" s="45"/>
      <c r="H124" s="45"/>
      <c r="I124" s="45"/>
      <c r="J124" s="45"/>
      <c r="K124" s="45"/>
    </row>
    <row r="125" spans="1:11" ht="12.75">
      <c r="A125" s="45"/>
      <c r="B125" s="45"/>
      <c r="C125" s="61" t="s">
        <v>184</v>
      </c>
      <c r="D125" s="45"/>
      <c r="E125" s="62">
        <v>69.58</v>
      </c>
      <c r="F125" s="45"/>
      <c r="G125" s="45"/>
      <c r="H125" s="45"/>
      <c r="I125" s="45"/>
      <c r="J125" s="45"/>
      <c r="K125" s="45"/>
    </row>
    <row r="126" spans="1:11" ht="12.75">
      <c r="A126" s="45"/>
      <c r="B126" s="45"/>
      <c r="C126" s="61" t="s">
        <v>185</v>
      </c>
      <c r="D126" s="45"/>
      <c r="E126" s="62">
        <v>17.097</v>
      </c>
      <c r="F126" s="45"/>
      <c r="G126" s="45"/>
      <c r="H126" s="45"/>
      <c r="I126" s="45"/>
      <c r="J126" s="45"/>
      <c r="K126" s="45"/>
    </row>
    <row r="127" spans="1:11" ht="12.75">
      <c r="A127" s="45"/>
      <c r="B127" s="45"/>
      <c r="C127" s="61" t="s">
        <v>186</v>
      </c>
      <c r="D127" s="45"/>
      <c r="E127" s="62">
        <v>0</v>
      </c>
      <c r="F127" s="45"/>
      <c r="G127" s="45"/>
      <c r="H127" s="45"/>
      <c r="I127" s="45"/>
      <c r="J127" s="45"/>
      <c r="K127" s="45"/>
    </row>
    <row r="128" spans="1:11" ht="12.75">
      <c r="A128" s="45"/>
      <c r="B128" s="45"/>
      <c r="C128" s="61" t="s">
        <v>187</v>
      </c>
      <c r="D128" s="45"/>
      <c r="E128" s="62">
        <v>46.24</v>
      </c>
      <c r="F128" s="45"/>
      <c r="G128" s="45"/>
      <c r="H128" s="45"/>
      <c r="I128" s="45"/>
      <c r="J128" s="45"/>
      <c r="K128" s="45"/>
    </row>
    <row r="129" spans="1:11" ht="12.75">
      <c r="A129" s="45"/>
      <c r="B129" s="45"/>
      <c r="C129" s="61" t="s">
        <v>188</v>
      </c>
      <c r="D129" s="45"/>
      <c r="E129" s="62">
        <v>0</v>
      </c>
      <c r="F129" s="45"/>
      <c r="G129" s="45"/>
      <c r="H129" s="45"/>
      <c r="I129" s="45"/>
      <c r="J129" s="45"/>
      <c r="K129" s="45"/>
    </row>
    <row r="130" spans="1:11" ht="12.75">
      <c r="A130" s="45"/>
      <c r="B130" s="45"/>
      <c r="C130" s="61" t="s">
        <v>189</v>
      </c>
      <c r="D130" s="45"/>
      <c r="E130" s="62">
        <v>52.4</v>
      </c>
      <c r="F130" s="45"/>
      <c r="G130" s="45"/>
      <c r="H130" s="45"/>
      <c r="I130" s="45"/>
      <c r="J130" s="45"/>
      <c r="K130" s="45"/>
    </row>
    <row r="131" spans="1:11" ht="12.75">
      <c r="A131" s="45"/>
      <c r="B131" s="45"/>
      <c r="C131" s="61" t="s">
        <v>190</v>
      </c>
      <c r="D131" s="45"/>
      <c r="E131" s="62">
        <v>0</v>
      </c>
      <c r="F131" s="45"/>
      <c r="G131" s="45"/>
      <c r="H131" s="45"/>
      <c r="I131" s="45"/>
      <c r="J131" s="45"/>
      <c r="K131" s="45"/>
    </row>
    <row r="132" spans="1:11" ht="12.75">
      <c r="A132" s="45"/>
      <c r="B132" s="45"/>
      <c r="C132" s="61" t="s">
        <v>191</v>
      </c>
      <c r="D132" s="45"/>
      <c r="E132" s="62">
        <v>0</v>
      </c>
      <c r="F132" s="45"/>
      <c r="G132" s="45"/>
      <c r="H132" s="45"/>
      <c r="I132" s="45"/>
      <c r="J132" s="45"/>
      <c r="K132" s="45"/>
    </row>
    <row r="133" spans="1:11" ht="12.75">
      <c r="A133" s="45"/>
      <c r="B133" s="45"/>
      <c r="C133" s="61" t="s">
        <v>192</v>
      </c>
      <c r="D133" s="45"/>
      <c r="E133" s="62">
        <v>31.56</v>
      </c>
      <c r="F133" s="45"/>
      <c r="G133" s="45"/>
      <c r="H133" s="45"/>
      <c r="I133" s="45"/>
      <c r="J133" s="45"/>
      <c r="K133" s="45"/>
    </row>
    <row r="134" spans="1:11" ht="12.75">
      <c r="A134" s="45"/>
      <c r="B134" s="45"/>
      <c r="C134" s="61" t="s">
        <v>193</v>
      </c>
      <c r="D134" s="45"/>
      <c r="E134" s="62">
        <v>67.69</v>
      </c>
      <c r="F134" s="45"/>
      <c r="G134" s="45"/>
      <c r="H134" s="45"/>
      <c r="I134" s="45"/>
      <c r="J134" s="45"/>
      <c r="K134" s="45"/>
    </row>
    <row r="135" spans="1:11" ht="12.75">
      <c r="A135" s="45"/>
      <c r="B135" s="45"/>
      <c r="C135" s="61" t="s">
        <v>183</v>
      </c>
      <c r="D135" s="45"/>
      <c r="E135" s="62">
        <v>0</v>
      </c>
      <c r="F135" s="45"/>
      <c r="G135" s="45"/>
      <c r="H135" s="45"/>
      <c r="I135" s="45"/>
      <c r="J135" s="45"/>
      <c r="K135" s="45"/>
    </row>
    <row r="136" spans="1:11" ht="12.75">
      <c r="A136" s="45"/>
      <c r="B136" s="45"/>
      <c r="C136" s="61" t="s">
        <v>194</v>
      </c>
      <c r="D136" s="45"/>
      <c r="E136" s="62">
        <v>68.6</v>
      </c>
      <c r="F136" s="45"/>
      <c r="G136" s="45"/>
      <c r="H136" s="45"/>
      <c r="I136" s="45"/>
      <c r="J136" s="45"/>
      <c r="K136" s="45"/>
    </row>
    <row r="137" spans="1:11" ht="12.75">
      <c r="A137" s="45"/>
      <c r="B137" s="45"/>
      <c r="C137" s="61" t="s">
        <v>195</v>
      </c>
      <c r="D137" s="45"/>
      <c r="E137" s="62">
        <v>23.96</v>
      </c>
      <c r="F137" s="45"/>
      <c r="G137" s="45"/>
      <c r="H137" s="45"/>
      <c r="I137" s="45"/>
      <c r="J137" s="45"/>
      <c r="K137" s="45"/>
    </row>
    <row r="138" spans="1:11" ht="12.75">
      <c r="A138" s="45"/>
      <c r="B138" s="45"/>
      <c r="C138" s="61" t="s">
        <v>188</v>
      </c>
      <c r="D138" s="45"/>
      <c r="E138" s="62">
        <v>0</v>
      </c>
      <c r="F138" s="45"/>
      <c r="G138" s="45"/>
      <c r="H138" s="45"/>
      <c r="I138" s="45"/>
      <c r="J138" s="45"/>
      <c r="K138" s="45"/>
    </row>
    <row r="139" spans="1:11" ht="12.75">
      <c r="A139" s="45"/>
      <c r="B139" s="45"/>
      <c r="C139" s="61" t="s">
        <v>196</v>
      </c>
      <c r="D139" s="45"/>
      <c r="E139" s="62">
        <v>79.58</v>
      </c>
      <c r="F139" s="45"/>
      <c r="G139" s="45"/>
      <c r="H139" s="45"/>
      <c r="I139" s="45"/>
      <c r="J139" s="45"/>
      <c r="K139" s="45"/>
    </row>
    <row r="140" spans="1:11" ht="12.75">
      <c r="A140" s="45"/>
      <c r="B140" s="45"/>
      <c r="C140" s="61" t="s">
        <v>186</v>
      </c>
      <c r="D140" s="45"/>
      <c r="E140" s="62">
        <v>0</v>
      </c>
      <c r="F140" s="45"/>
      <c r="G140" s="45"/>
      <c r="H140" s="45"/>
      <c r="I140" s="45"/>
      <c r="J140" s="45"/>
      <c r="K140" s="45"/>
    </row>
    <row r="141" spans="1:11" ht="12.75">
      <c r="A141" s="45"/>
      <c r="B141" s="45"/>
      <c r="C141" s="61" t="s">
        <v>197</v>
      </c>
      <c r="D141" s="45"/>
      <c r="E141" s="62">
        <v>79.38</v>
      </c>
      <c r="F141" s="45"/>
      <c r="G141" s="45"/>
      <c r="H141" s="45"/>
      <c r="I141" s="45"/>
      <c r="J141" s="45"/>
      <c r="K141" s="45"/>
    </row>
    <row r="142" spans="1:11" ht="12.75">
      <c r="A142" s="45"/>
      <c r="B142" s="45"/>
      <c r="C142" s="61" t="s">
        <v>198</v>
      </c>
      <c r="D142" s="45"/>
      <c r="E142" s="62">
        <v>0</v>
      </c>
      <c r="F142" s="45"/>
      <c r="G142" s="45"/>
      <c r="H142" s="45"/>
      <c r="I142" s="45"/>
      <c r="J142" s="45"/>
      <c r="K142" s="45"/>
    </row>
    <row r="143" spans="1:11" ht="12.75">
      <c r="A143" s="45"/>
      <c r="B143" s="45"/>
      <c r="C143" s="61" t="s">
        <v>199</v>
      </c>
      <c r="D143" s="45"/>
      <c r="E143" s="62">
        <v>0</v>
      </c>
      <c r="F143" s="45"/>
      <c r="G143" s="45"/>
      <c r="H143" s="45"/>
      <c r="I143" s="45"/>
      <c r="J143" s="45"/>
      <c r="K143" s="45"/>
    </row>
    <row r="144" spans="1:11" ht="12.75">
      <c r="A144" s="45"/>
      <c r="B144" s="45"/>
      <c r="C144" s="61" t="s">
        <v>200</v>
      </c>
      <c r="D144" s="45"/>
      <c r="E144" s="62">
        <v>52.8</v>
      </c>
      <c r="F144" s="45"/>
      <c r="G144" s="45"/>
      <c r="H144" s="45"/>
      <c r="I144" s="45"/>
      <c r="J144" s="45"/>
      <c r="K144" s="45"/>
    </row>
    <row r="145" spans="1:11" ht="12.75">
      <c r="A145" s="45"/>
      <c r="B145" s="45"/>
      <c r="C145" s="61" t="s">
        <v>188</v>
      </c>
      <c r="D145" s="45"/>
      <c r="E145" s="62">
        <v>0</v>
      </c>
      <c r="F145" s="45"/>
      <c r="G145" s="45"/>
      <c r="H145" s="45"/>
      <c r="I145" s="45"/>
      <c r="J145" s="45"/>
      <c r="K145" s="45"/>
    </row>
    <row r="146" spans="1:11" ht="12.75">
      <c r="A146" s="45"/>
      <c r="B146" s="45"/>
      <c r="C146" s="61" t="s">
        <v>201</v>
      </c>
      <c r="D146" s="45"/>
      <c r="E146" s="62">
        <v>33.6</v>
      </c>
      <c r="F146" s="45"/>
      <c r="G146" s="45"/>
      <c r="H146" s="45"/>
      <c r="I146" s="45"/>
      <c r="J146" s="45"/>
      <c r="K146" s="45"/>
    </row>
    <row r="147" spans="1:11" ht="12.75">
      <c r="A147" s="45"/>
      <c r="B147" s="45"/>
      <c r="C147" s="61" t="s">
        <v>202</v>
      </c>
      <c r="D147" s="45"/>
      <c r="E147" s="62">
        <v>25.88</v>
      </c>
      <c r="F147" s="45"/>
      <c r="G147" s="45"/>
      <c r="H147" s="45"/>
      <c r="I147" s="45"/>
      <c r="J147" s="45"/>
      <c r="K147" s="45"/>
    </row>
    <row r="148" spans="1:11" ht="12.75">
      <c r="A148" s="45"/>
      <c r="B148" s="45"/>
      <c r="C148" s="61" t="s">
        <v>203</v>
      </c>
      <c r="D148" s="45"/>
      <c r="E148" s="62">
        <v>20.8</v>
      </c>
      <c r="F148" s="45"/>
      <c r="G148" s="45"/>
      <c r="H148" s="45"/>
      <c r="I148" s="45"/>
      <c r="J148" s="45"/>
      <c r="K148" s="45"/>
    </row>
    <row r="149" spans="1:11" ht="12.75">
      <c r="A149" s="45"/>
      <c r="B149" s="45"/>
      <c r="C149" s="61" t="s">
        <v>186</v>
      </c>
      <c r="D149" s="45"/>
      <c r="E149" s="62">
        <v>0</v>
      </c>
      <c r="F149" s="45"/>
      <c r="G149" s="45"/>
      <c r="H149" s="45"/>
      <c r="I149" s="45"/>
      <c r="J149" s="45"/>
      <c r="K149" s="45"/>
    </row>
    <row r="150" spans="1:11" ht="12.75">
      <c r="A150" s="45"/>
      <c r="B150" s="45"/>
      <c r="C150" s="61" t="s">
        <v>204</v>
      </c>
      <c r="D150" s="45"/>
      <c r="E150" s="62">
        <v>40.8</v>
      </c>
      <c r="F150" s="45"/>
      <c r="G150" s="45"/>
      <c r="H150" s="45"/>
      <c r="I150" s="45"/>
      <c r="J150" s="45"/>
      <c r="K150" s="45"/>
    </row>
    <row r="151" spans="1:46" ht="12.75">
      <c r="A151" s="58" t="s">
        <v>37</v>
      </c>
      <c r="B151" s="58" t="s">
        <v>85</v>
      </c>
      <c r="C151" s="58" t="s">
        <v>205</v>
      </c>
      <c r="D151" s="58" t="s">
        <v>235</v>
      </c>
      <c r="E151" s="59">
        <v>5340</v>
      </c>
      <c r="F151" s="60">
        <v>0</v>
      </c>
      <c r="G151" s="60">
        <f>E151*AC151</f>
        <v>0</v>
      </c>
      <c r="H151" s="60">
        <f>I151-G151</f>
        <v>0</v>
      </c>
      <c r="I151" s="60">
        <f>E151*F151</f>
        <v>0</v>
      </c>
      <c r="J151" s="60">
        <v>2E-05</v>
      </c>
      <c r="K151" s="60">
        <f>E151*J151</f>
        <v>0.1068</v>
      </c>
      <c r="N151" s="13">
        <f>IF(AE151="5",I151,0)</f>
        <v>0</v>
      </c>
      <c r="P151" s="13">
        <f>IF(AE151="1",G151,0)</f>
        <v>0</v>
      </c>
      <c r="Q151" s="13">
        <f>IF(AE151="1",H151,0)</f>
        <v>0</v>
      </c>
      <c r="R151" s="13">
        <f>IF(AE151="7",G151,0)</f>
        <v>0</v>
      </c>
      <c r="S151" s="13">
        <f>IF(AE151="7",H151,0)</f>
        <v>0</v>
      </c>
      <c r="T151" s="13">
        <f>IF(AE151="2",G151,0)</f>
        <v>0</v>
      </c>
      <c r="U151" s="13">
        <f>IF(AE151="2",H151,0)</f>
        <v>0</v>
      </c>
      <c r="V151" s="13">
        <f>IF(AE151="0",I151,0)</f>
        <v>0</v>
      </c>
      <c r="W151" s="9"/>
      <c r="X151" s="7">
        <f>IF(AB151=0,I151,0)</f>
        <v>0</v>
      </c>
      <c r="Y151" s="7">
        <f>IF(AB151=15,I151,0)</f>
        <v>0</v>
      </c>
      <c r="Z151" s="7">
        <f>IF(AB151=21,I151,0)</f>
        <v>0</v>
      </c>
      <c r="AB151" s="13">
        <v>21</v>
      </c>
      <c r="AC151" s="13">
        <f>F151*0.296274393849793</f>
        <v>0</v>
      </c>
      <c r="AD151" s="13">
        <f>F151*(1-0.296274393849793)</f>
        <v>0</v>
      </c>
      <c r="AE151" s="10" t="s">
        <v>12</v>
      </c>
      <c r="AK151" s="13">
        <f>E151*AC151</f>
        <v>0</v>
      </c>
      <c r="AL151" s="13">
        <f>E151*AD151</f>
        <v>0</v>
      </c>
      <c r="AM151" s="14" t="s">
        <v>272</v>
      </c>
      <c r="AN151" s="14" t="s">
        <v>276</v>
      </c>
      <c r="AO151" s="9" t="s">
        <v>277</v>
      </c>
      <c r="AQ151" s="13">
        <f>AK151+AL151</f>
        <v>0</v>
      </c>
      <c r="AR151" s="13">
        <f>F151/(100-AS151)*100</f>
        <v>0</v>
      </c>
      <c r="AS151" s="13">
        <v>0</v>
      </c>
      <c r="AT151" s="13">
        <f>K151</f>
        <v>0.1068</v>
      </c>
    </row>
    <row r="152" spans="1:11" ht="12.75">
      <c r="A152" s="45"/>
      <c r="B152" s="45"/>
      <c r="C152" s="63" t="s">
        <v>206</v>
      </c>
      <c r="D152" s="45"/>
      <c r="E152" s="45"/>
      <c r="F152" s="45"/>
      <c r="G152" s="45"/>
      <c r="H152" s="45"/>
      <c r="I152" s="45"/>
      <c r="J152" s="45"/>
      <c r="K152" s="45"/>
    </row>
    <row r="153" spans="1:11" ht="12.75">
      <c r="A153" s="45"/>
      <c r="B153" s="45"/>
      <c r="C153" s="61" t="s">
        <v>207</v>
      </c>
      <c r="D153" s="45"/>
      <c r="E153" s="62">
        <v>0</v>
      </c>
      <c r="F153" s="45"/>
      <c r="G153" s="45"/>
      <c r="H153" s="45"/>
      <c r="I153" s="45"/>
      <c r="J153" s="45"/>
      <c r="K153" s="45"/>
    </row>
    <row r="154" spans="1:11" ht="12.75">
      <c r="A154" s="45"/>
      <c r="B154" s="45"/>
      <c r="C154" s="61" t="s">
        <v>208</v>
      </c>
      <c r="D154" s="45"/>
      <c r="E154" s="62">
        <v>0</v>
      </c>
      <c r="F154" s="45"/>
      <c r="G154" s="45"/>
      <c r="H154" s="45"/>
      <c r="I154" s="45"/>
      <c r="J154" s="45"/>
      <c r="K154" s="45"/>
    </row>
    <row r="155" spans="1:11" ht="12.75">
      <c r="A155" s="45"/>
      <c r="B155" s="45"/>
      <c r="C155" s="61" t="s">
        <v>209</v>
      </c>
      <c r="D155" s="45"/>
      <c r="E155" s="62">
        <v>5340</v>
      </c>
      <c r="F155" s="45"/>
      <c r="G155" s="45"/>
      <c r="H155" s="45"/>
      <c r="I155" s="45"/>
      <c r="J155" s="45"/>
      <c r="K155" s="45"/>
    </row>
    <row r="156" spans="1:46" ht="12.75">
      <c r="A156" s="58" t="s">
        <v>38</v>
      </c>
      <c r="B156" s="58" t="s">
        <v>86</v>
      </c>
      <c r="C156" s="58" t="s">
        <v>210</v>
      </c>
      <c r="D156" s="58" t="s">
        <v>235</v>
      </c>
      <c r="E156" s="59">
        <v>1768.093</v>
      </c>
      <c r="F156" s="60">
        <v>0</v>
      </c>
      <c r="G156" s="60">
        <f>E156*AC156</f>
        <v>0</v>
      </c>
      <c r="H156" s="60">
        <f>I156-G156</f>
        <v>0</v>
      </c>
      <c r="I156" s="60">
        <f>E156*F156</f>
        <v>0</v>
      </c>
      <c r="J156" s="60">
        <v>0.00015</v>
      </c>
      <c r="K156" s="60">
        <f>E156*J156</f>
        <v>0.26521395</v>
      </c>
      <c r="N156" s="13">
        <f>IF(AE156="5",I156,0)</f>
        <v>0</v>
      </c>
      <c r="P156" s="13">
        <f>IF(AE156="1",G156,0)</f>
        <v>0</v>
      </c>
      <c r="Q156" s="13">
        <f>IF(AE156="1",H156,0)</f>
        <v>0</v>
      </c>
      <c r="R156" s="13">
        <f>IF(AE156="7",G156,0)</f>
        <v>0</v>
      </c>
      <c r="S156" s="13">
        <f>IF(AE156="7",H156,0)</f>
        <v>0</v>
      </c>
      <c r="T156" s="13">
        <f>IF(AE156="2",G156,0)</f>
        <v>0</v>
      </c>
      <c r="U156" s="13">
        <f>IF(AE156="2",H156,0)</f>
        <v>0</v>
      </c>
      <c r="V156" s="13">
        <f>IF(AE156="0",I156,0)</f>
        <v>0</v>
      </c>
      <c r="W156" s="9"/>
      <c r="X156" s="7">
        <f>IF(AB156=0,I156,0)</f>
        <v>0</v>
      </c>
      <c r="Y156" s="7">
        <f>IF(AB156=15,I156,0)</f>
        <v>0</v>
      </c>
      <c r="Z156" s="7">
        <f>IF(AB156=21,I156,0)</f>
        <v>0</v>
      </c>
      <c r="AB156" s="13">
        <v>21</v>
      </c>
      <c r="AC156" s="13">
        <f>F156*0.0897379906014745</f>
        <v>0</v>
      </c>
      <c r="AD156" s="13">
        <f>F156*(1-0.0897379906014745)</f>
        <v>0</v>
      </c>
      <c r="AE156" s="10" t="s">
        <v>12</v>
      </c>
      <c r="AK156" s="13">
        <f>E156*AC156</f>
        <v>0</v>
      </c>
      <c r="AL156" s="13">
        <f>E156*AD156</f>
        <v>0</v>
      </c>
      <c r="AM156" s="14" t="s">
        <v>272</v>
      </c>
      <c r="AN156" s="14" t="s">
        <v>276</v>
      </c>
      <c r="AO156" s="9" t="s">
        <v>277</v>
      </c>
      <c r="AQ156" s="13">
        <f>AK156+AL156</f>
        <v>0</v>
      </c>
      <c r="AR156" s="13">
        <f>F156/(100-AS156)*100</f>
        <v>0</v>
      </c>
      <c r="AS156" s="13">
        <v>0</v>
      </c>
      <c r="AT156" s="13">
        <f>K156</f>
        <v>0.26521395</v>
      </c>
    </row>
    <row r="157" spans="1:11" ht="12.75">
      <c r="A157" s="45"/>
      <c r="B157" s="45"/>
      <c r="C157" s="61" t="s">
        <v>211</v>
      </c>
      <c r="D157" s="45"/>
      <c r="E157" s="62">
        <v>0</v>
      </c>
      <c r="F157" s="45"/>
      <c r="G157" s="45"/>
      <c r="H157" s="45"/>
      <c r="I157" s="45"/>
      <c r="J157" s="45"/>
      <c r="K157" s="45"/>
    </row>
    <row r="158" spans="1:11" ht="12.75">
      <c r="A158" s="45"/>
      <c r="B158" s="45"/>
      <c r="C158" s="61" t="s">
        <v>179</v>
      </c>
      <c r="D158" s="45"/>
      <c r="E158" s="62">
        <v>0</v>
      </c>
      <c r="F158" s="45"/>
      <c r="G158" s="45"/>
      <c r="H158" s="45"/>
      <c r="I158" s="45"/>
      <c r="J158" s="45"/>
      <c r="K158" s="45"/>
    </row>
    <row r="159" spans="1:11" ht="12.75">
      <c r="A159" s="45"/>
      <c r="B159" s="45"/>
      <c r="C159" s="61" t="s">
        <v>180</v>
      </c>
      <c r="D159" s="45"/>
      <c r="E159" s="62">
        <v>0</v>
      </c>
      <c r="F159" s="45"/>
      <c r="G159" s="45"/>
      <c r="H159" s="45"/>
      <c r="I159" s="45"/>
      <c r="J159" s="45"/>
      <c r="K159" s="45"/>
    </row>
    <row r="160" spans="1:11" ht="12.75">
      <c r="A160" s="45"/>
      <c r="B160" s="45"/>
      <c r="C160" s="61" t="s">
        <v>212</v>
      </c>
      <c r="D160" s="45"/>
      <c r="E160" s="62">
        <v>77.84</v>
      </c>
      <c r="F160" s="45"/>
      <c r="G160" s="45"/>
      <c r="H160" s="45"/>
      <c r="I160" s="45"/>
      <c r="J160" s="45"/>
      <c r="K160" s="45"/>
    </row>
    <row r="161" spans="1:11" ht="12.75">
      <c r="A161" s="45"/>
      <c r="B161" s="45"/>
      <c r="C161" s="61" t="s">
        <v>213</v>
      </c>
      <c r="D161" s="45"/>
      <c r="E161" s="62">
        <v>88.4</v>
      </c>
      <c r="F161" s="45"/>
      <c r="G161" s="45"/>
      <c r="H161" s="45"/>
      <c r="I161" s="45"/>
      <c r="J161" s="45"/>
      <c r="K161" s="45"/>
    </row>
    <row r="162" spans="1:11" ht="12.75">
      <c r="A162" s="45"/>
      <c r="B162" s="45"/>
      <c r="C162" s="61" t="s">
        <v>183</v>
      </c>
      <c r="D162" s="45"/>
      <c r="E162" s="62">
        <v>0</v>
      </c>
      <c r="F162" s="45"/>
      <c r="G162" s="45"/>
      <c r="H162" s="45"/>
      <c r="I162" s="45"/>
      <c r="J162" s="45"/>
      <c r="K162" s="45"/>
    </row>
    <row r="163" spans="1:11" ht="12.75">
      <c r="A163" s="45"/>
      <c r="B163" s="45"/>
      <c r="C163" s="61" t="s">
        <v>214</v>
      </c>
      <c r="D163" s="45"/>
      <c r="E163" s="62">
        <v>139.16</v>
      </c>
      <c r="F163" s="45"/>
      <c r="G163" s="45"/>
      <c r="H163" s="45"/>
      <c r="I163" s="45"/>
      <c r="J163" s="45"/>
      <c r="K163" s="45"/>
    </row>
    <row r="164" spans="1:11" ht="12.75">
      <c r="A164" s="45"/>
      <c r="B164" s="45"/>
      <c r="C164" s="61" t="s">
        <v>215</v>
      </c>
      <c r="D164" s="45"/>
      <c r="E164" s="62">
        <v>41.448</v>
      </c>
      <c r="F164" s="45"/>
      <c r="G164" s="45"/>
      <c r="H164" s="45"/>
      <c r="I164" s="45"/>
      <c r="J164" s="45"/>
      <c r="K164" s="45"/>
    </row>
    <row r="165" spans="1:11" ht="12.75">
      <c r="A165" s="45"/>
      <c r="B165" s="45"/>
      <c r="C165" s="61" t="s">
        <v>186</v>
      </c>
      <c r="D165" s="45"/>
      <c r="E165" s="62">
        <v>0</v>
      </c>
      <c r="F165" s="45"/>
      <c r="G165" s="45"/>
      <c r="H165" s="45"/>
      <c r="I165" s="45"/>
      <c r="J165" s="45"/>
      <c r="K165" s="45"/>
    </row>
    <row r="166" spans="1:11" ht="12.75">
      <c r="A166" s="45"/>
      <c r="B166" s="45"/>
      <c r="C166" s="61" t="s">
        <v>216</v>
      </c>
      <c r="D166" s="45"/>
      <c r="E166" s="62">
        <v>92.48</v>
      </c>
      <c r="F166" s="45"/>
      <c r="G166" s="45"/>
      <c r="H166" s="45"/>
      <c r="I166" s="45"/>
      <c r="J166" s="45"/>
      <c r="K166" s="45"/>
    </row>
    <row r="167" spans="1:11" ht="12.75">
      <c r="A167" s="45"/>
      <c r="B167" s="45"/>
      <c r="C167" s="61" t="s">
        <v>188</v>
      </c>
      <c r="D167" s="45"/>
      <c r="E167" s="62">
        <v>0</v>
      </c>
      <c r="F167" s="45"/>
      <c r="G167" s="45"/>
      <c r="H167" s="45"/>
      <c r="I167" s="45"/>
      <c r="J167" s="45"/>
      <c r="K167" s="45"/>
    </row>
    <row r="168" spans="1:11" ht="12.75">
      <c r="A168" s="45"/>
      <c r="B168" s="45"/>
      <c r="C168" s="61" t="s">
        <v>217</v>
      </c>
      <c r="D168" s="45"/>
      <c r="E168" s="62">
        <v>104.8</v>
      </c>
      <c r="F168" s="45"/>
      <c r="G168" s="45"/>
      <c r="H168" s="45"/>
      <c r="I168" s="45"/>
      <c r="J168" s="45"/>
      <c r="K168" s="45"/>
    </row>
    <row r="169" spans="1:11" ht="12.75">
      <c r="A169" s="45"/>
      <c r="B169" s="45"/>
      <c r="C169" s="61" t="s">
        <v>190</v>
      </c>
      <c r="D169" s="45"/>
      <c r="E169" s="62">
        <v>0</v>
      </c>
      <c r="F169" s="45"/>
      <c r="G169" s="45"/>
      <c r="H169" s="45"/>
      <c r="I169" s="45"/>
      <c r="J169" s="45"/>
      <c r="K169" s="45"/>
    </row>
    <row r="170" spans="1:11" ht="12.75">
      <c r="A170" s="45"/>
      <c r="B170" s="45"/>
      <c r="C170" s="61" t="s">
        <v>191</v>
      </c>
      <c r="D170" s="45"/>
      <c r="E170" s="62">
        <v>0</v>
      </c>
      <c r="F170" s="45"/>
      <c r="G170" s="45"/>
      <c r="H170" s="45"/>
      <c r="I170" s="45"/>
      <c r="J170" s="45"/>
      <c r="K170" s="45"/>
    </row>
    <row r="171" spans="1:11" ht="12.75">
      <c r="A171" s="45"/>
      <c r="B171" s="45"/>
      <c r="C171" s="61" t="s">
        <v>218</v>
      </c>
      <c r="D171" s="45"/>
      <c r="E171" s="62">
        <v>52.705</v>
      </c>
      <c r="F171" s="45"/>
      <c r="G171" s="45"/>
      <c r="H171" s="45"/>
      <c r="I171" s="45"/>
      <c r="J171" s="45"/>
      <c r="K171" s="45"/>
    </row>
    <row r="172" spans="1:11" ht="12.75">
      <c r="A172" s="45"/>
      <c r="B172" s="45"/>
      <c r="C172" s="61" t="s">
        <v>219</v>
      </c>
      <c r="D172" s="45"/>
      <c r="E172" s="62">
        <v>189.532</v>
      </c>
      <c r="F172" s="45"/>
      <c r="G172" s="45"/>
      <c r="H172" s="45"/>
      <c r="I172" s="45"/>
      <c r="J172" s="45"/>
      <c r="K172" s="45"/>
    </row>
    <row r="173" spans="1:11" ht="12.75">
      <c r="A173" s="45"/>
      <c r="B173" s="45"/>
      <c r="C173" s="61" t="s">
        <v>183</v>
      </c>
      <c r="D173" s="45"/>
      <c r="E173" s="62">
        <v>0</v>
      </c>
      <c r="F173" s="45"/>
      <c r="G173" s="45"/>
      <c r="H173" s="45"/>
      <c r="I173" s="45"/>
      <c r="J173" s="45"/>
      <c r="K173" s="45"/>
    </row>
    <row r="174" spans="1:11" ht="12.75">
      <c r="A174" s="45"/>
      <c r="B174" s="45"/>
      <c r="C174" s="61" t="s">
        <v>220</v>
      </c>
      <c r="D174" s="45"/>
      <c r="E174" s="62">
        <v>116.62</v>
      </c>
      <c r="F174" s="45"/>
      <c r="G174" s="45"/>
      <c r="H174" s="45"/>
      <c r="I174" s="45"/>
      <c r="J174" s="45"/>
      <c r="K174" s="45"/>
    </row>
    <row r="175" spans="1:11" ht="12.75">
      <c r="A175" s="45"/>
      <c r="B175" s="45"/>
      <c r="C175" s="61" t="s">
        <v>221</v>
      </c>
      <c r="D175" s="45"/>
      <c r="E175" s="62">
        <v>67.088</v>
      </c>
      <c r="F175" s="45"/>
      <c r="G175" s="45"/>
      <c r="H175" s="45"/>
      <c r="I175" s="45"/>
      <c r="J175" s="45"/>
      <c r="K175" s="45"/>
    </row>
    <row r="176" spans="1:11" ht="12.75">
      <c r="A176" s="45"/>
      <c r="B176" s="45"/>
      <c r="C176" s="61" t="s">
        <v>188</v>
      </c>
      <c r="D176" s="45"/>
      <c r="E176" s="62">
        <v>0</v>
      </c>
      <c r="F176" s="45"/>
      <c r="G176" s="45"/>
      <c r="H176" s="45"/>
      <c r="I176" s="45"/>
      <c r="J176" s="45"/>
      <c r="K176" s="45"/>
    </row>
    <row r="177" spans="1:11" ht="12.75">
      <c r="A177" s="45"/>
      <c r="B177" s="45"/>
      <c r="C177" s="61" t="s">
        <v>222</v>
      </c>
      <c r="D177" s="45"/>
      <c r="E177" s="62">
        <v>217.574</v>
      </c>
      <c r="F177" s="45"/>
      <c r="G177" s="45"/>
      <c r="H177" s="45"/>
      <c r="I177" s="45"/>
      <c r="J177" s="45"/>
      <c r="K177" s="45"/>
    </row>
    <row r="178" spans="1:11" ht="12.75">
      <c r="A178" s="45"/>
      <c r="B178" s="45"/>
      <c r="C178" s="61" t="s">
        <v>186</v>
      </c>
      <c r="D178" s="45"/>
      <c r="E178" s="62">
        <v>0</v>
      </c>
      <c r="F178" s="45"/>
      <c r="G178" s="45"/>
      <c r="H178" s="45"/>
      <c r="I178" s="45"/>
      <c r="J178" s="45"/>
      <c r="K178" s="45"/>
    </row>
    <row r="179" spans="1:11" ht="12.75">
      <c r="A179" s="45"/>
      <c r="B179" s="45"/>
      <c r="C179" s="61" t="s">
        <v>223</v>
      </c>
      <c r="D179" s="45"/>
      <c r="E179" s="62">
        <v>198.45</v>
      </c>
      <c r="F179" s="45"/>
      <c r="G179" s="45"/>
      <c r="H179" s="45"/>
      <c r="I179" s="45"/>
      <c r="J179" s="45"/>
      <c r="K179" s="45"/>
    </row>
    <row r="180" spans="1:11" ht="12.75">
      <c r="A180" s="45"/>
      <c r="B180" s="45"/>
      <c r="C180" s="61" t="s">
        <v>198</v>
      </c>
      <c r="D180" s="45"/>
      <c r="E180" s="62">
        <v>0</v>
      </c>
      <c r="F180" s="45"/>
      <c r="G180" s="45"/>
      <c r="H180" s="45"/>
      <c r="I180" s="45"/>
      <c r="J180" s="45"/>
      <c r="K180" s="45"/>
    </row>
    <row r="181" spans="1:11" ht="12.75">
      <c r="A181" s="45"/>
      <c r="B181" s="45"/>
      <c r="C181" s="61" t="s">
        <v>199</v>
      </c>
      <c r="D181" s="45"/>
      <c r="E181" s="62">
        <v>0</v>
      </c>
      <c r="F181" s="45"/>
      <c r="G181" s="45"/>
      <c r="H181" s="45"/>
      <c r="I181" s="45"/>
      <c r="J181" s="45"/>
      <c r="K181" s="45"/>
    </row>
    <row r="182" spans="1:11" ht="12.75">
      <c r="A182" s="45"/>
      <c r="B182" s="45"/>
      <c r="C182" s="61" t="s">
        <v>224</v>
      </c>
      <c r="D182" s="45"/>
      <c r="E182" s="62">
        <v>129.36</v>
      </c>
      <c r="F182" s="45"/>
      <c r="G182" s="45"/>
      <c r="H182" s="45"/>
      <c r="I182" s="45"/>
      <c r="J182" s="45"/>
      <c r="K182" s="45"/>
    </row>
    <row r="183" spans="1:11" ht="12.75">
      <c r="A183" s="45"/>
      <c r="B183" s="45"/>
      <c r="C183" s="61" t="s">
        <v>188</v>
      </c>
      <c r="D183" s="45"/>
      <c r="E183" s="62">
        <v>0</v>
      </c>
      <c r="F183" s="45"/>
      <c r="G183" s="45"/>
      <c r="H183" s="45"/>
      <c r="I183" s="45"/>
      <c r="J183" s="45"/>
      <c r="K183" s="45"/>
    </row>
    <row r="184" spans="1:11" ht="12.75">
      <c r="A184" s="45"/>
      <c r="B184" s="45"/>
      <c r="C184" s="61" t="s">
        <v>225</v>
      </c>
      <c r="D184" s="45"/>
      <c r="E184" s="62">
        <v>94.956</v>
      </c>
      <c r="F184" s="45"/>
      <c r="G184" s="45"/>
      <c r="H184" s="45"/>
      <c r="I184" s="45"/>
      <c r="J184" s="45"/>
      <c r="K184" s="45"/>
    </row>
    <row r="185" spans="1:11" ht="12.75">
      <c r="A185" s="45"/>
      <c r="B185" s="45"/>
      <c r="C185" s="61" t="s">
        <v>226</v>
      </c>
      <c r="D185" s="45"/>
      <c r="E185" s="62">
        <v>39.245</v>
      </c>
      <c r="F185" s="45"/>
      <c r="G185" s="45"/>
      <c r="H185" s="45"/>
      <c r="I185" s="45"/>
      <c r="J185" s="45"/>
      <c r="K185" s="45"/>
    </row>
    <row r="186" spans="1:11" ht="12.75">
      <c r="A186" s="45"/>
      <c r="B186" s="45"/>
      <c r="C186" s="61" t="s">
        <v>227</v>
      </c>
      <c r="D186" s="45"/>
      <c r="E186" s="62">
        <v>35.185</v>
      </c>
      <c r="F186" s="45"/>
      <c r="G186" s="45"/>
      <c r="H186" s="45"/>
      <c r="I186" s="45"/>
      <c r="J186" s="45"/>
      <c r="K186" s="45"/>
    </row>
    <row r="187" spans="1:11" ht="12.75">
      <c r="A187" s="45"/>
      <c r="B187" s="45"/>
      <c r="C187" s="61" t="s">
        <v>186</v>
      </c>
      <c r="D187" s="45"/>
      <c r="E187" s="62">
        <v>0</v>
      </c>
      <c r="F187" s="45"/>
      <c r="G187" s="45"/>
      <c r="H187" s="45"/>
      <c r="I187" s="45"/>
      <c r="J187" s="45"/>
      <c r="K187" s="45"/>
    </row>
    <row r="188" spans="1:11" ht="12.75">
      <c r="A188" s="64"/>
      <c r="B188" s="64"/>
      <c r="C188" s="61" t="s">
        <v>228</v>
      </c>
      <c r="D188" s="64"/>
      <c r="E188" s="62">
        <v>83.25</v>
      </c>
      <c r="F188" s="64"/>
      <c r="G188" s="64"/>
      <c r="H188" s="64"/>
      <c r="I188" s="64"/>
      <c r="J188" s="64"/>
      <c r="K188" s="64"/>
    </row>
    <row r="189" spans="1:11" ht="12.75">
      <c r="A189" s="3"/>
      <c r="B189" s="3"/>
      <c r="C189" s="3"/>
      <c r="D189" s="3"/>
      <c r="E189" s="3"/>
      <c r="F189" s="3"/>
      <c r="G189" s="136" t="s">
        <v>244</v>
      </c>
      <c r="H189" s="104"/>
      <c r="I189" s="16">
        <f>ROUND(I12+I20+I30+I38+I44+I47+I50+I73+I75+I86+I88+I114,0)</f>
        <v>0</v>
      </c>
      <c r="J189" s="3"/>
      <c r="K189" s="3"/>
    </row>
    <row r="190" ht="11.25" customHeight="1">
      <c r="A190" s="4" t="s">
        <v>39</v>
      </c>
    </row>
    <row r="191" spans="1:11" ht="38.25" customHeight="1">
      <c r="A191" s="70" t="s">
        <v>40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</row>
  </sheetData>
  <sheetProtection/>
  <mergeCells count="29">
    <mergeCell ref="A1:K1"/>
    <mergeCell ref="A2:B3"/>
    <mergeCell ref="C2:C3"/>
    <mergeCell ref="D2:E3"/>
    <mergeCell ref="F2:G3"/>
    <mergeCell ref="H2:H3"/>
    <mergeCell ref="I2:K3"/>
    <mergeCell ref="I4:K5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G10:I10"/>
    <mergeCell ref="J10:K10"/>
    <mergeCell ref="G189:H189"/>
    <mergeCell ref="A191:K191"/>
    <mergeCell ref="A8:B9"/>
    <mergeCell ref="C8:C9"/>
    <mergeCell ref="D8:E9"/>
    <mergeCell ref="F8:G9"/>
    <mergeCell ref="H8:H9"/>
    <mergeCell ref="I8:K9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92" r:id="rId1"/>
  <rowBreaks count="3" manualBreakCount="3">
    <brk id="37" max="255" man="1"/>
    <brk id="74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Monika</cp:lastModifiedBy>
  <cp:lastPrinted>2018-06-13T07:17:00Z</cp:lastPrinted>
  <dcterms:created xsi:type="dcterms:W3CDTF">2018-04-10T11:58:30Z</dcterms:created>
  <dcterms:modified xsi:type="dcterms:W3CDTF">2018-06-13T08:06:50Z</dcterms:modified>
  <cp:category/>
  <cp:version/>
  <cp:contentType/>
  <cp:contentStatus/>
</cp:coreProperties>
</file>